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on\Documents\Higher Ed Notes\"/>
    </mc:Choice>
  </mc:AlternateContent>
  <xr:revisionPtr revIDLastSave="0" documentId="13_ncr:1_{1C4D2829-3844-45A2-AE6E-24FA5A3F0E23}" xr6:coauthVersionLast="47" xr6:coauthVersionMax="47" xr10:uidLastSave="{00000000-0000-0000-0000-000000000000}"/>
  <bookViews>
    <workbookView xWindow="7590" yWindow="720" windowWidth="20160" windowHeight="12885" tabRatio="772" firstSheet="2" activeTab="2" xr2:uid="{00000000-000D-0000-FFFF-FFFF00000000}"/>
  </bookViews>
  <sheets>
    <sheet name="System-Same-Time" sheetId="1" state="hidden" r:id="rId1"/>
    <sheet name="CSU UG-GR-Same-Time" sheetId="9" state="hidden" r:id="rId2"/>
    <sheet name="System-Census" sheetId="2" r:id="rId3"/>
    <sheet name="CSU UG-GR-Census" sheetId="10" r:id="rId4"/>
    <sheet name="DATE" sheetId="16" state="hidden" r:id="rId5"/>
    <sheet name="CCC" sheetId="3" state="hidden" r:id="rId6"/>
    <sheet name="COSC" sheetId="8" state="hidden" r:id="rId7"/>
    <sheet name="Central" sheetId="12" state="hidden" r:id="rId8"/>
    <sheet name="Eastern" sheetId="13" state="hidden" r:id="rId9"/>
    <sheet name="Southern" sheetId="14" state="hidden" r:id="rId10"/>
    <sheet name="Western" sheetId="15" state="hidden" r:id="rId11"/>
  </sheets>
  <definedNames>
    <definedName name="OLE_LINK2" localSheetId="5">CCC!#REF!</definedName>
    <definedName name="_xlnm.Print_Area" localSheetId="3">'CSU UG-GR-Census'!$A$1:$Q$45</definedName>
    <definedName name="_xlnm.Print_Area" localSheetId="1">'CSU UG-GR-Same-Time'!$A$1:$Q$47</definedName>
    <definedName name="_xlnm.Print_Area" localSheetId="2">'System-Census'!$A$1:$V$44</definedName>
    <definedName name="_xlnm.Print_Area" localSheetId="0">'System-Same-Time'!$A$1:$V$48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C45" i="3"/>
  <c r="P23" i="1" l="1"/>
  <c r="V23" i="1" s="1"/>
  <c r="P22" i="1"/>
  <c r="V22" i="1" s="1"/>
  <c r="P21" i="1"/>
  <c r="V21" i="1" s="1"/>
  <c r="B34" i="12" l="1"/>
  <c r="C34" i="12"/>
  <c r="B36" i="12" l="1"/>
  <c r="B34" i="8" l="1"/>
  <c r="C34" i="8"/>
  <c r="D14" i="8" l="1"/>
  <c r="E14" i="8"/>
  <c r="D15" i="8"/>
  <c r="E15" i="8"/>
  <c r="E16" i="8"/>
  <c r="D18" i="8"/>
  <c r="E18" i="8"/>
  <c r="D16" i="8" l="1"/>
  <c r="P12" i="1"/>
  <c r="P34" i="1" s="1"/>
  <c r="P11" i="1"/>
  <c r="P33" i="1" s="1"/>
  <c r="P10" i="1"/>
  <c r="P32" i="1" s="1"/>
  <c r="E33" i="13" l="1"/>
  <c r="D33" i="13"/>
  <c r="E32" i="13"/>
  <c r="D32" i="13"/>
  <c r="E20" i="13"/>
  <c r="E19" i="13"/>
  <c r="D19" i="13"/>
  <c r="E18" i="13"/>
  <c r="D18" i="13"/>
  <c r="D34" i="13" l="1"/>
  <c r="D20" i="13"/>
  <c r="E33" i="15"/>
  <c r="D33" i="15"/>
  <c r="E32" i="15"/>
  <c r="D32" i="15"/>
  <c r="E20" i="15"/>
  <c r="E19" i="15"/>
  <c r="D19" i="15"/>
  <c r="E18" i="15"/>
  <c r="D18" i="15"/>
  <c r="D34" i="15" l="1"/>
  <c r="D20" i="15"/>
  <c r="E33" i="14"/>
  <c r="D33" i="14"/>
  <c r="E32" i="14"/>
  <c r="D32" i="14"/>
  <c r="E20" i="14"/>
  <c r="E19" i="14"/>
  <c r="D19" i="14"/>
  <c r="E18" i="14"/>
  <c r="D18" i="14"/>
  <c r="D34" i="14" l="1"/>
  <c r="D20" i="14"/>
  <c r="E33" i="12"/>
  <c r="D33" i="12"/>
  <c r="E32" i="12"/>
  <c r="D32" i="12"/>
  <c r="E19" i="12"/>
  <c r="D19" i="12"/>
  <c r="E18" i="12"/>
  <c r="D18" i="12"/>
  <c r="E20" i="12"/>
  <c r="D34" i="12" l="1"/>
  <c r="D20" i="12"/>
  <c r="E33" i="8"/>
  <c r="D33" i="8"/>
  <c r="E32" i="8"/>
  <c r="D32" i="8"/>
  <c r="E19" i="8"/>
  <c r="D19" i="8"/>
  <c r="E20" i="8"/>
  <c r="D34" i="8" l="1"/>
  <c r="D20" i="8"/>
  <c r="C43" i="3"/>
  <c r="C47" i="3" s="1"/>
  <c r="A18" i="2" l="1"/>
  <c r="A19" i="10" s="1"/>
  <c r="J8" i="9"/>
  <c r="G7" i="9"/>
  <c r="M6" i="10"/>
  <c r="M5" i="10"/>
  <c r="J6" i="10"/>
  <c r="J5" i="10"/>
  <c r="G6" i="10"/>
  <c r="G5" i="10"/>
  <c r="D6" i="10"/>
  <c r="D5" i="10"/>
  <c r="T6" i="2"/>
  <c r="S6" i="2"/>
  <c r="R6" i="2"/>
  <c r="Q6" i="2"/>
  <c r="P6" i="2"/>
  <c r="T5" i="2"/>
  <c r="S5" i="2"/>
  <c r="R5" i="2"/>
  <c r="Q5" i="2"/>
  <c r="P5" i="2"/>
  <c r="N6" i="2"/>
  <c r="M6" i="2"/>
  <c r="L6" i="2"/>
  <c r="K6" i="2"/>
  <c r="J6" i="2"/>
  <c r="I6" i="2"/>
  <c r="H6" i="2"/>
  <c r="G6" i="2"/>
  <c r="F6" i="2"/>
  <c r="E6" i="2"/>
  <c r="D6" i="2"/>
  <c r="C6" i="2"/>
  <c r="N5" i="2"/>
  <c r="M5" i="2"/>
  <c r="L5" i="2"/>
  <c r="K5" i="2"/>
  <c r="J5" i="2"/>
  <c r="I5" i="2"/>
  <c r="H5" i="2"/>
  <c r="G5" i="2"/>
  <c r="F5" i="2"/>
  <c r="E5" i="2"/>
  <c r="D5" i="2"/>
  <c r="C5" i="2"/>
  <c r="M8" i="9" l="1"/>
  <c r="M7" i="9"/>
  <c r="J7" i="9"/>
  <c r="G8" i="9"/>
  <c r="D8" i="9"/>
  <c r="D7" i="9"/>
  <c r="S8" i="1"/>
  <c r="T8" i="1"/>
  <c r="R8" i="1"/>
  <c r="Q8" i="1"/>
  <c r="S7" i="1"/>
  <c r="T7" i="1"/>
  <c r="R7" i="1"/>
  <c r="Q7" i="1"/>
  <c r="P8" i="1"/>
  <c r="P7" i="1"/>
  <c r="E8" i="1"/>
  <c r="F8" i="1"/>
  <c r="G8" i="1"/>
  <c r="H8" i="1"/>
  <c r="I8" i="1"/>
  <c r="J8" i="1"/>
  <c r="K8" i="1"/>
  <c r="L8" i="1"/>
  <c r="M8" i="1"/>
  <c r="N8" i="1"/>
  <c r="D8" i="1"/>
  <c r="C8" i="1"/>
  <c r="E7" i="1"/>
  <c r="F7" i="1"/>
  <c r="G7" i="1"/>
  <c r="H7" i="1"/>
  <c r="I7" i="1"/>
  <c r="J7" i="1"/>
  <c r="K7" i="1"/>
  <c r="L7" i="1"/>
  <c r="M7" i="1"/>
  <c r="N7" i="1"/>
  <c r="D7" i="1"/>
  <c r="C7" i="1"/>
  <c r="A20" i="1"/>
  <c r="A9" i="1"/>
  <c r="B17" i="16"/>
  <c r="A3" i="1" s="1"/>
  <c r="B16" i="16"/>
  <c r="A2" i="1" l="1"/>
  <c r="A48" i="1"/>
  <c r="B42" i="12"/>
  <c r="C45" i="10" l="1"/>
  <c r="C44" i="2"/>
  <c r="C47" i="15"/>
  <c r="B47" i="15"/>
  <c r="C46" i="15"/>
  <c r="B46" i="15"/>
  <c r="C43" i="15"/>
  <c r="B43" i="15"/>
  <c r="C42" i="15"/>
  <c r="B42" i="15"/>
  <c r="C37" i="15"/>
  <c r="B37" i="15"/>
  <c r="C36" i="15"/>
  <c r="B36" i="15"/>
  <c r="C34" i="15"/>
  <c r="B34" i="15"/>
  <c r="B48" i="15" s="1"/>
  <c r="C44" i="15"/>
  <c r="C50" i="15" l="1"/>
  <c r="D46" i="15"/>
  <c r="D47" i="15"/>
  <c r="C51" i="15"/>
  <c r="B51" i="15"/>
  <c r="C48" i="15"/>
  <c r="E48" i="15" s="1"/>
  <c r="E34" i="15"/>
  <c r="E46" i="15"/>
  <c r="E47" i="15"/>
  <c r="B38" i="15"/>
  <c r="B50" i="15"/>
  <c r="B44" i="15"/>
  <c r="B52" i="15" s="1"/>
  <c r="C38" i="15"/>
  <c r="D48" i="15" l="1"/>
  <c r="C52" i="15"/>
  <c r="C47" i="14"/>
  <c r="B47" i="14"/>
  <c r="C46" i="14"/>
  <c r="B46" i="14"/>
  <c r="C43" i="14"/>
  <c r="B43" i="14"/>
  <c r="C42" i="14"/>
  <c r="B42" i="14"/>
  <c r="C37" i="14"/>
  <c r="B37" i="14"/>
  <c r="C36" i="14"/>
  <c r="B36" i="14"/>
  <c r="C34" i="14"/>
  <c r="B34" i="14"/>
  <c r="B48" i="14" s="1"/>
  <c r="C44" i="14"/>
  <c r="D46" i="14" l="1"/>
  <c r="B38" i="14"/>
  <c r="B50" i="14"/>
  <c r="D47" i="14"/>
  <c r="C48" i="14"/>
  <c r="E48" i="14" s="1"/>
  <c r="E34" i="14"/>
  <c r="E46" i="14"/>
  <c r="E47" i="14"/>
  <c r="C50" i="14"/>
  <c r="B51" i="14"/>
  <c r="C51" i="14"/>
  <c r="B44" i="14"/>
  <c r="B52" i="14" s="1"/>
  <c r="C38" i="14"/>
  <c r="D48" i="14" l="1"/>
  <c r="C52" i="14"/>
  <c r="C47" i="13"/>
  <c r="B47" i="13"/>
  <c r="C46" i="13"/>
  <c r="B46" i="13"/>
  <c r="C43" i="13"/>
  <c r="B43" i="13"/>
  <c r="C42" i="13"/>
  <c r="B42" i="13"/>
  <c r="C37" i="13"/>
  <c r="B37" i="13"/>
  <c r="C36" i="13"/>
  <c r="B36" i="13"/>
  <c r="C34" i="13"/>
  <c r="B34" i="13"/>
  <c r="B48" i="13" s="1"/>
  <c r="C44" i="13"/>
  <c r="C50" i="13" l="1"/>
  <c r="D46" i="13"/>
  <c r="D47" i="13"/>
  <c r="B38" i="13"/>
  <c r="C48" i="13"/>
  <c r="E48" i="13" s="1"/>
  <c r="E34" i="13"/>
  <c r="E46" i="13"/>
  <c r="E47" i="13"/>
  <c r="C51" i="13"/>
  <c r="B50" i="13"/>
  <c r="B51" i="13"/>
  <c r="B44" i="13"/>
  <c r="B52" i="13" s="1"/>
  <c r="C38" i="13"/>
  <c r="D48" i="13" l="1"/>
  <c r="C52" i="13"/>
  <c r="C47" i="12"/>
  <c r="B47" i="12"/>
  <c r="C46" i="12"/>
  <c r="B46" i="12"/>
  <c r="B44" i="12"/>
  <c r="C43" i="12"/>
  <c r="B43" i="12"/>
  <c r="C42" i="12"/>
  <c r="C37" i="12"/>
  <c r="B37" i="12"/>
  <c r="C36" i="12"/>
  <c r="B48" i="12"/>
  <c r="C44" i="12"/>
  <c r="D47" i="12" l="1"/>
  <c r="B52" i="12"/>
  <c r="C38" i="12"/>
  <c r="B38" i="12"/>
  <c r="C48" i="12"/>
  <c r="E48" i="12" s="1"/>
  <c r="E34" i="12"/>
  <c r="B50" i="12"/>
  <c r="D46" i="12"/>
  <c r="C50" i="12"/>
  <c r="E46" i="12"/>
  <c r="E47" i="12"/>
  <c r="C51" i="12"/>
  <c r="B51" i="12"/>
  <c r="C52" i="12" l="1"/>
  <c r="D48" i="12"/>
  <c r="C47" i="8"/>
  <c r="B47" i="8"/>
  <c r="C46" i="8"/>
  <c r="B46" i="8"/>
  <c r="C43" i="8"/>
  <c r="B43" i="8"/>
  <c r="C42" i="8"/>
  <c r="B42" i="8"/>
  <c r="C37" i="8"/>
  <c r="P14" i="1" s="1"/>
  <c r="B37" i="8"/>
  <c r="P25" i="1" s="1"/>
  <c r="V25" i="1" s="1"/>
  <c r="C36" i="8"/>
  <c r="P13" i="1" s="1"/>
  <c r="B36" i="8"/>
  <c r="P24" i="1" s="1"/>
  <c r="V24" i="1" s="1"/>
  <c r="B48" i="8"/>
  <c r="C44" i="8"/>
  <c r="B44" i="8"/>
  <c r="P35" i="1" l="1"/>
  <c r="P36" i="1"/>
  <c r="D46" i="8"/>
  <c r="D47" i="8"/>
  <c r="C48" i="8"/>
  <c r="E48" i="8" s="1"/>
  <c r="E34" i="8"/>
  <c r="E46" i="8"/>
  <c r="E47" i="8"/>
  <c r="B50" i="8"/>
  <c r="P27" i="1" s="1"/>
  <c r="V27" i="1" s="1"/>
  <c r="C51" i="8"/>
  <c r="P17" i="1" s="1"/>
  <c r="B38" i="8"/>
  <c r="P26" i="1" s="1"/>
  <c r="V26" i="1" s="1"/>
  <c r="C38" i="8"/>
  <c r="P15" i="1" s="1"/>
  <c r="B52" i="8"/>
  <c r="P29" i="1" s="1"/>
  <c r="V29" i="1" s="1"/>
  <c r="C50" i="8"/>
  <c r="P16" i="1" s="1"/>
  <c r="B51" i="8"/>
  <c r="P28" i="1" s="1"/>
  <c r="V28" i="1" s="1"/>
  <c r="P38" i="1" l="1"/>
  <c r="P37" i="1"/>
  <c r="P39" i="1"/>
  <c r="D48" i="8"/>
  <c r="C52" i="8"/>
  <c r="P18" i="1" s="1"/>
  <c r="P40" i="1" s="1"/>
  <c r="E45" i="3"/>
  <c r="E49" i="3" s="1"/>
  <c r="D45" i="3"/>
  <c r="D49" i="3" s="1"/>
  <c r="E44" i="3"/>
  <c r="E48" i="3" s="1"/>
  <c r="D44" i="3"/>
  <c r="D48" i="3" s="1"/>
  <c r="E43" i="3"/>
  <c r="E47" i="3" s="1"/>
  <c r="D43" i="3"/>
  <c r="D47" i="3" s="1"/>
  <c r="C49" i="3"/>
  <c r="C44" i="3"/>
  <c r="C48" i="3" s="1"/>
  <c r="N16" i="2"/>
  <c r="N38" i="2" s="1"/>
  <c r="M16" i="2"/>
  <c r="M38" i="2" s="1"/>
  <c r="L16" i="2"/>
  <c r="L38" i="2" s="1"/>
  <c r="K16" i="2"/>
  <c r="K38" i="2" s="1"/>
  <c r="J16" i="2"/>
  <c r="J38" i="2" s="1"/>
  <c r="I16" i="2"/>
  <c r="I38" i="2" s="1"/>
  <c r="H16" i="2"/>
  <c r="H38" i="2" s="1"/>
  <c r="G16" i="2"/>
  <c r="G38" i="2" s="1"/>
  <c r="F16" i="2"/>
  <c r="F38" i="2" s="1"/>
  <c r="E16" i="2"/>
  <c r="E38" i="2" s="1"/>
  <c r="D16" i="2"/>
  <c r="D38" i="2" s="1"/>
  <c r="C16" i="2"/>
  <c r="C38" i="2" s="1"/>
  <c r="N15" i="2"/>
  <c r="N37" i="2" s="1"/>
  <c r="M15" i="2"/>
  <c r="M37" i="2" s="1"/>
  <c r="L15" i="2"/>
  <c r="L37" i="2" s="1"/>
  <c r="K15" i="2"/>
  <c r="K37" i="2" s="1"/>
  <c r="J15" i="2"/>
  <c r="J37" i="2" s="1"/>
  <c r="I15" i="2"/>
  <c r="I37" i="2" s="1"/>
  <c r="H15" i="2"/>
  <c r="H37" i="2" s="1"/>
  <c r="G15" i="2"/>
  <c r="G37" i="2" s="1"/>
  <c r="F15" i="2"/>
  <c r="F37" i="2" s="1"/>
  <c r="E15" i="2"/>
  <c r="E37" i="2" s="1"/>
  <c r="D15" i="2"/>
  <c r="D37" i="2" s="1"/>
  <c r="C15" i="2"/>
  <c r="C37" i="2" s="1"/>
  <c r="N14" i="2"/>
  <c r="N36" i="2" s="1"/>
  <c r="M14" i="2"/>
  <c r="M36" i="2" s="1"/>
  <c r="L14" i="2"/>
  <c r="L36" i="2" s="1"/>
  <c r="K14" i="2"/>
  <c r="K36" i="2" s="1"/>
  <c r="J14" i="2"/>
  <c r="J36" i="2" s="1"/>
  <c r="I14" i="2"/>
  <c r="I36" i="2" s="1"/>
  <c r="H14" i="2"/>
  <c r="H36" i="2" s="1"/>
  <c r="G14" i="2"/>
  <c r="G36" i="2" s="1"/>
  <c r="F14" i="2"/>
  <c r="F36" i="2" s="1"/>
  <c r="E14" i="2"/>
  <c r="E36" i="2" s="1"/>
  <c r="D14" i="2"/>
  <c r="D36" i="2" s="1"/>
  <c r="C14" i="2"/>
  <c r="C36" i="2" s="1"/>
  <c r="N13" i="2"/>
  <c r="N35" i="2" s="1"/>
  <c r="M13" i="2"/>
  <c r="M35" i="2" s="1"/>
  <c r="L13" i="2"/>
  <c r="L35" i="2" s="1"/>
  <c r="K13" i="2"/>
  <c r="K35" i="2" s="1"/>
  <c r="J13" i="2"/>
  <c r="J35" i="2" s="1"/>
  <c r="I13" i="2"/>
  <c r="I35" i="2" s="1"/>
  <c r="H13" i="2"/>
  <c r="H35" i="2" s="1"/>
  <c r="G13" i="2"/>
  <c r="G35" i="2" s="1"/>
  <c r="F13" i="2"/>
  <c r="F35" i="2" s="1"/>
  <c r="E13" i="2"/>
  <c r="E35" i="2" s="1"/>
  <c r="D13" i="2"/>
  <c r="D35" i="2" s="1"/>
  <c r="C13" i="2"/>
  <c r="C35" i="2" s="1"/>
  <c r="N12" i="2"/>
  <c r="N34" i="2" s="1"/>
  <c r="M12" i="2"/>
  <c r="M34" i="2" s="1"/>
  <c r="L12" i="2"/>
  <c r="L34" i="2" s="1"/>
  <c r="K12" i="2"/>
  <c r="K34" i="2" s="1"/>
  <c r="J12" i="2"/>
  <c r="J34" i="2" s="1"/>
  <c r="I12" i="2"/>
  <c r="I34" i="2" s="1"/>
  <c r="H12" i="2"/>
  <c r="H34" i="2" s="1"/>
  <c r="G12" i="2"/>
  <c r="G34" i="2" s="1"/>
  <c r="F12" i="2"/>
  <c r="F34" i="2" s="1"/>
  <c r="E12" i="2"/>
  <c r="E34" i="2" s="1"/>
  <c r="D12" i="2"/>
  <c r="C12" i="2"/>
  <c r="C34" i="2" s="1"/>
  <c r="N11" i="2"/>
  <c r="N33" i="2" s="1"/>
  <c r="M11" i="2"/>
  <c r="M33" i="2" s="1"/>
  <c r="L11" i="2"/>
  <c r="L33" i="2" s="1"/>
  <c r="K11" i="2"/>
  <c r="K33" i="2" s="1"/>
  <c r="J11" i="2"/>
  <c r="J33" i="2" s="1"/>
  <c r="I11" i="2"/>
  <c r="I33" i="2" s="1"/>
  <c r="H11" i="2"/>
  <c r="H33" i="2" s="1"/>
  <c r="G11" i="2"/>
  <c r="G33" i="2" s="1"/>
  <c r="F11" i="2"/>
  <c r="F33" i="2" s="1"/>
  <c r="E11" i="2"/>
  <c r="E33" i="2" s="1"/>
  <c r="D11" i="2"/>
  <c r="D33" i="2" s="1"/>
  <c r="C11" i="2"/>
  <c r="C33" i="2" s="1"/>
  <c r="N10" i="2"/>
  <c r="N32" i="2" s="1"/>
  <c r="M10" i="2"/>
  <c r="M32" i="2" s="1"/>
  <c r="L10" i="2"/>
  <c r="L32" i="2" s="1"/>
  <c r="K10" i="2"/>
  <c r="K32" i="2" s="1"/>
  <c r="J10" i="2"/>
  <c r="J32" i="2" s="1"/>
  <c r="I10" i="2"/>
  <c r="I32" i="2" s="1"/>
  <c r="H10" i="2"/>
  <c r="H32" i="2" s="1"/>
  <c r="G10" i="2"/>
  <c r="G32" i="2" s="1"/>
  <c r="F10" i="2"/>
  <c r="F32" i="2" s="1"/>
  <c r="E10" i="2"/>
  <c r="E32" i="2" s="1"/>
  <c r="D10" i="2"/>
  <c r="D32" i="2" s="1"/>
  <c r="C10" i="2"/>
  <c r="C32" i="2" s="1"/>
  <c r="N9" i="2"/>
  <c r="N31" i="2" s="1"/>
  <c r="M9" i="2"/>
  <c r="M31" i="2" s="1"/>
  <c r="L9" i="2"/>
  <c r="L31" i="2" s="1"/>
  <c r="K9" i="2"/>
  <c r="K31" i="2" s="1"/>
  <c r="J9" i="2"/>
  <c r="J31" i="2" s="1"/>
  <c r="I9" i="2"/>
  <c r="I31" i="2" s="1"/>
  <c r="H9" i="2"/>
  <c r="H31" i="2" s="1"/>
  <c r="G9" i="2"/>
  <c r="G31" i="2" s="1"/>
  <c r="F9" i="2"/>
  <c r="F31" i="2" s="1"/>
  <c r="E9" i="2"/>
  <c r="E31" i="2" s="1"/>
  <c r="D9" i="2"/>
  <c r="D31" i="2" s="1"/>
  <c r="C9" i="2"/>
  <c r="C31" i="2" s="1"/>
  <c r="N8" i="2"/>
  <c r="N30" i="2" s="1"/>
  <c r="M8" i="2"/>
  <c r="M30" i="2" s="1"/>
  <c r="L8" i="2"/>
  <c r="L30" i="2" s="1"/>
  <c r="K8" i="2"/>
  <c r="K30" i="2" s="1"/>
  <c r="J8" i="2"/>
  <c r="J30" i="2" s="1"/>
  <c r="I8" i="2"/>
  <c r="I30" i="2" s="1"/>
  <c r="H8" i="2"/>
  <c r="H30" i="2" s="1"/>
  <c r="G8" i="2"/>
  <c r="G30" i="2" s="1"/>
  <c r="F8" i="2"/>
  <c r="F30" i="2" s="1"/>
  <c r="E8" i="2"/>
  <c r="E30" i="2" s="1"/>
  <c r="D8" i="2"/>
  <c r="D30" i="2" s="1"/>
  <c r="C8" i="2"/>
  <c r="N18" i="1"/>
  <c r="N40" i="1" s="1"/>
  <c r="M18" i="1"/>
  <c r="M40" i="1" s="1"/>
  <c r="L18" i="1"/>
  <c r="L40" i="1" s="1"/>
  <c r="K18" i="1"/>
  <c r="K40" i="1" s="1"/>
  <c r="J18" i="1"/>
  <c r="J40" i="1" s="1"/>
  <c r="I18" i="1"/>
  <c r="I40" i="1" s="1"/>
  <c r="H18" i="1"/>
  <c r="H40" i="1" s="1"/>
  <c r="G18" i="1"/>
  <c r="G40" i="1" s="1"/>
  <c r="F18" i="1"/>
  <c r="F40" i="1" s="1"/>
  <c r="E18" i="1"/>
  <c r="E40" i="1" s="1"/>
  <c r="D18" i="1"/>
  <c r="D40" i="1" s="1"/>
  <c r="C18" i="1"/>
  <c r="N17" i="1"/>
  <c r="N39" i="1" s="1"/>
  <c r="M17" i="1"/>
  <c r="M39" i="1" s="1"/>
  <c r="L17" i="1"/>
  <c r="L39" i="1" s="1"/>
  <c r="K17" i="1"/>
  <c r="K39" i="1" s="1"/>
  <c r="J17" i="1"/>
  <c r="J39" i="1" s="1"/>
  <c r="I17" i="1"/>
  <c r="I39" i="1" s="1"/>
  <c r="H17" i="1"/>
  <c r="H39" i="1" s="1"/>
  <c r="G17" i="1"/>
  <c r="G39" i="1" s="1"/>
  <c r="F17" i="1"/>
  <c r="F39" i="1" s="1"/>
  <c r="E17" i="1"/>
  <c r="E39" i="1" s="1"/>
  <c r="D17" i="1"/>
  <c r="D39" i="1" s="1"/>
  <c r="C17" i="1"/>
  <c r="C39" i="1" s="1"/>
  <c r="N16" i="1"/>
  <c r="N38" i="1" s="1"/>
  <c r="M16" i="1"/>
  <c r="M38" i="1" s="1"/>
  <c r="L16" i="1"/>
  <c r="L38" i="1" s="1"/>
  <c r="K16" i="1"/>
  <c r="K38" i="1" s="1"/>
  <c r="J16" i="1"/>
  <c r="J38" i="1" s="1"/>
  <c r="I16" i="1"/>
  <c r="I38" i="1" s="1"/>
  <c r="H16" i="1"/>
  <c r="H38" i="1" s="1"/>
  <c r="G16" i="1"/>
  <c r="G38" i="1" s="1"/>
  <c r="F16" i="1"/>
  <c r="F38" i="1" s="1"/>
  <c r="E16" i="1"/>
  <c r="E38" i="1" s="1"/>
  <c r="D16" i="1"/>
  <c r="D38" i="1" s="1"/>
  <c r="C16" i="1"/>
  <c r="C38" i="1" s="1"/>
  <c r="N15" i="1"/>
  <c r="N37" i="1" s="1"/>
  <c r="M15" i="1"/>
  <c r="M37" i="1" s="1"/>
  <c r="L15" i="1"/>
  <c r="L37" i="1" s="1"/>
  <c r="K15" i="1"/>
  <c r="K37" i="1" s="1"/>
  <c r="J15" i="1"/>
  <c r="J37" i="1" s="1"/>
  <c r="I15" i="1"/>
  <c r="I37" i="1" s="1"/>
  <c r="H15" i="1"/>
  <c r="H37" i="1" s="1"/>
  <c r="G15" i="1"/>
  <c r="G37" i="1" s="1"/>
  <c r="F15" i="1"/>
  <c r="F37" i="1" s="1"/>
  <c r="E15" i="1"/>
  <c r="E37" i="1" s="1"/>
  <c r="D15" i="1"/>
  <c r="D37" i="1" s="1"/>
  <c r="C15" i="1"/>
  <c r="C37" i="1" s="1"/>
  <c r="N14" i="1"/>
  <c r="N36" i="1" s="1"/>
  <c r="M14" i="1"/>
  <c r="M36" i="1" s="1"/>
  <c r="L14" i="1"/>
  <c r="L36" i="1" s="1"/>
  <c r="K14" i="1"/>
  <c r="K36" i="1" s="1"/>
  <c r="J14" i="1"/>
  <c r="J36" i="1" s="1"/>
  <c r="I14" i="1"/>
  <c r="I36" i="1" s="1"/>
  <c r="H14" i="1"/>
  <c r="H36" i="1" s="1"/>
  <c r="G14" i="1"/>
  <c r="G36" i="1" s="1"/>
  <c r="F14" i="1"/>
  <c r="F36" i="1" s="1"/>
  <c r="E14" i="1"/>
  <c r="E36" i="1" s="1"/>
  <c r="D14" i="1"/>
  <c r="D36" i="1" s="1"/>
  <c r="C14" i="1"/>
  <c r="C36" i="1" s="1"/>
  <c r="N13" i="1"/>
  <c r="N35" i="1" s="1"/>
  <c r="M13" i="1"/>
  <c r="M35" i="1" s="1"/>
  <c r="L13" i="1"/>
  <c r="L35" i="1" s="1"/>
  <c r="K13" i="1"/>
  <c r="K35" i="1" s="1"/>
  <c r="J13" i="1"/>
  <c r="J35" i="1" s="1"/>
  <c r="I13" i="1"/>
  <c r="I35" i="1" s="1"/>
  <c r="H13" i="1"/>
  <c r="H35" i="1" s="1"/>
  <c r="G13" i="1"/>
  <c r="G35" i="1" s="1"/>
  <c r="F13" i="1"/>
  <c r="F35" i="1" s="1"/>
  <c r="E13" i="1"/>
  <c r="E35" i="1" s="1"/>
  <c r="D13" i="1"/>
  <c r="D35" i="1" s="1"/>
  <c r="N12" i="1"/>
  <c r="N34" i="1" s="1"/>
  <c r="M12" i="1"/>
  <c r="M34" i="1" s="1"/>
  <c r="L12" i="1"/>
  <c r="L34" i="1" s="1"/>
  <c r="K12" i="1"/>
  <c r="K34" i="1" s="1"/>
  <c r="J12" i="1"/>
  <c r="J34" i="1" s="1"/>
  <c r="I12" i="1"/>
  <c r="I34" i="1" s="1"/>
  <c r="H12" i="1"/>
  <c r="H34" i="1" s="1"/>
  <c r="G12" i="1"/>
  <c r="G34" i="1" s="1"/>
  <c r="F12" i="1"/>
  <c r="F34" i="1" s="1"/>
  <c r="E12" i="1"/>
  <c r="E34" i="1" s="1"/>
  <c r="D12" i="1"/>
  <c r="D34" i="1" s="1"/>
  <c r="C12" i="1"/>
  <c r="N11" i="1"/>
  <c r="N33" i="1" s="1"/>
  <c r="M11" i="1"/>
  <c r="M33" i="1" s="1"/>
  <c r="L11" i="1"/>
  <c r="L33" i="1" s="1"/>
  <c r="K11" i="1"/>
  <c r="K33" i="1" s="1"/>
  <c r="J11" i="1"/>
  <c r="J33" i="1" s="1"/>
  <c r="I11" i="1"/>
  <c r="I33" i="1" s="1"/>
  <c r="H11" i="1"/>
  <c r="H33" i="1" s="1"/>
  <c r="G11" i="1"/>
  <c r="G33" i="1" s="1"/>
  <c r="F11" i="1"/>
  <c r="F33" i="1" s="1"/>
  <c r="E11" i="1"/>
  <c r="E33" i="1" s="1"/>
  <c r="D11" i="1"/>
  <c r="D33" i="1" s="1"/>
  <c r="C11" i="1"/>
  <c r="C33" i="1" s="1"/>
  <c r="N10" i="1"/>
  <c r="N32" i="1" s="1"/>
  <c r="M10" i="1"/>
  <c r="M32" i="1" s="1"/>
  <c r="L10" i="1"/>
  <c r="L32" i="1" s="1"/>
  <c r="K10" i="1"/>
  <c r="K32" i="1" s="1"/>
  <c r="J10" i="1"/>
  <c r="J32" i="1" s="1"/>
  <c r="I10" i="1"/>
  <c r="I32" i="1" s="1"/>
  <c r="H10" i="1"/>
  <c r="H32" i="1" s="1"/>
  <c r="G10" i="1"/>
  <c r="G32" i="1" s="1"/>
  <c r="F10" i="1"/>
  <c r="F32" i="1" s="1"/>
  <c r="E10" i="1"/>
  <c r="E32" i="1" s="1"/>
  <c r="D10" i="1"/>
  <c r="D32" i="1" s="1"/>
  <c r="C13" i="1"/>
  <c r="C35" i="1" s="1"/>
  <c r="C10" i="1"/>
  <c r="C32" i="1" s="1"/>
  <c r="N17" i="10"/>
  <c r="N39" i="10" s="1"/>
  <c r="M17" i="10"/>
  <c r="M39" i="10" s="1"/>
  <c r="L17" i="10"/>
  <c r="L39" i="10" s="1"/>
  <c r="K17" i="10"/>
  <c r="K39" i="10" s="1"/>
  <c r="J17" i="10"/>
  <c r="J39" i="10" s="1"/>
  <c r="I17" i="10"/>
  <c r="I39" i="10" s="1"/>
  <c r="H17" i="10"/>
  <c r="H39" i="10" s="1"/>
  <c r="G17" i="10"/>
  <c r="G39" i="10" s="1"/>
  <c r="F17" i="10"/>
  <c r="F39" i="10" s="1"/>
  <c r="E17" i="10"/>
  <c r="E39" i="10" s="1"/>
  <c r="D17" i="10"/>
  <c r="D39" i="10" s="1"/>
  <c r="C17" i="10"/>
  <c r="C39" i="10" s="1"/>
  <c r="N16" i="10"/>
  <c r="N38" i="10" s="1"/>
  <c r="M16" i="10"/>
  <c r="M38" i="10" s="1"/>
  <c r="L16" i="10"/>
  <c r="L38" i="10" s="1"/>
  <c r="K16" i="10"/>
  <c r="K38" i="10" s="1"/>
  <c r="J16" i="10"/>
  <c r="J38" i="10" s="1"/>
  <c r="I16" i="10"/>
  <c r="I38" i="10" s="1"/>
  <c r="H16" i="10"/>
  <c r="H38" i="10" s="1"/>
  <c r="G16" i="10"/>
  <c r="G38" i="10" s="1"/>
  <c r="F16" i="10"/>
  <c r="F38" i="10" s="1"/>
  <c r="E16" i="10"/>
  <c r="E38" i="10" s="1"/>
  <c r="D16" i="10"/>
  <c r="D38" i="10" s="1"/>
  <c r="C16" i="10"/>
  <c r="C38" i="10" s="1"/>
  <c r="N15" i="10"/>
  <c r="N37" i="10" s="1"/>
  <c r="M15" i="10"/>
  <c r="M37" i="10" s="1"/>
  <c r="L15" i="10"/>
  <c r="L37" i="10" s="1"/>
  <c r="K15" i="10"/>
  <c r="K37" i="10" s="1"/>
  <c r="J15" i="10"/>
  <c r="J37" i="10" s="1"/>
  <c r="I15" i="10"/>
  <c r="I37" i="10" s="1"/>
  <c r="H15" i="10"/>
  <c r="H37" i="10" s="1"/>
  <c r="G15" i="10"/>
  <c r="G37" i="10" s="1"/>
  <c r="F15" i="10"/>
  <c r="F37" i="10" s="1"/>
  <c r="E15" i="10"/>
  <c r="E37" i="10" s="1"/>
  <c r="D15" i="10"/>
  <c r="D37" i="10" s="1"/>
  <c r="C15" i="10"/>
  <c r="C37" i="10" s="1"/>
  <c r="N14" i="10"/>
  <c r="N36" i="10" s="1"/>
  <c r="M14" i="10"/>
  <c r="M36" i="10" s="1"/>
  <c r="L14" i="10"/>
  <c r="L36" i="10" s="1"/>
  <c r="K14" i="10"/>
  <c r="K36" i="10" s="1"/>
  <c r="J14" i="10"/>
  <c r="J36" i="10" s="1"/>
  <c r="I14" i="10"/>
  <c r="I36" i="10" s="1"/>
  <c r="H14" i="10"/>
  <c r="H36" i="10" s="1"/>
  <c r="G14" i="10"/>
  <c r="G36" i="10" s="1"/>
  <c r="F14" i="10"/>
  <c r="F36" i="10" s="1"/>
  <c r="E14" i="10"/>
  <c r="E36" i="10" s="1"/>
  <c r="D14" i="10"/>
  <c r="D36" i="10" s="1"/>
  <c r="C14" i="10"/>
  <c r="C36" i="10" s="1"/>
  <c r="N13" i="10"/>
  <c r="N35" i="10" s="1"/>
  <c r="M13" i="10"/>
  <c r="M35" i="10" s="1"/>
  <c r="L13" i="10"/>
  <c r="L35" i="10" s="1"/>
  <c r="K13" i="10"/>
  <c r="K35" i="10" s="1"/>
  <c r="J13" i="10"/>
  <c r="J35" i="10" s="1"/>
  <c r="I13" i="10"/>
  <c r="I35" i="10" s="1"/>
  <c r="H13" i="10"/>
  <c r="H35" i="10" s="1"/>
  <c r="G13" i="10"/>
  <c r="G35" i="10" s="1"/>
  <c r="F13" i="10"/>
  <c r="F35" i="10" s="1"/>
  <c r="E13" i="10"/>
  <c r="E35" i="10" s="1"/>
  <c r="D13" i="10"/>
  <c r="C13" i="10"/>
  <c r="C35" i="10" s="1"/>
  <c r="N12" i="10"/>
  <c r="N34" i="10" s="1"/>
  <c r="M12" i="10"/>
  <c r="M34" i="10" s="1"/>
  <c r="L12" i="10"/>
  <c r="L34" i="10" s="1"/>
  <c r="K12" i="10"/>
  <c r="K34" i="10" s="1"/>
  <c r="J12" i="10"/>
  <c r="J34" i="10" s="1"/>
  <c r="I12" i="10"/>
  <c r="I34" i="10" s="1"/>
  <c r="H12" i="10"/>
  <c r="H34" i="10" s="1"/>
  <c r="G12" i="10"/>
  <c r="G34" i="10" s="1"/>
  <c r="F12" i="10"/>
  <c r="F34" i="10" s="1"/>
  <c r="E12" i="10"/>
  <c r="E34" i="10" s="1"/>
  <c r="D12" i="10"/>
  <c r="D34" i="10" s="1"/>
  <c r="C12" i="10"/>
  <c r="C34" i="10" s="1"/>
  <c r="N11" i="10"/>
  <c r="N33" i="10" s="1"/>
  <c r="M11" i="10"/>
  <c r="M33" i="10" s="1"/>
  <c r="L11" i="10"/>
  <c r="L33" i="10" s="1"/>
  <c r="K11" i="10"/>
  <c r="K33" i="10" s="1"/>
  <c r="J11" i="10"/>
  <c r="J33" i="10" s="1"/>
  <c r="I11" i="10"/>
  <c r="I33" i="10" s="1"/>
  <c r="H11" i="10"/>
  <c r="H33" i="10" s="1"/>
  <c r="G11" i="10"/>
  <c r="G33" i="10" s="1"/>
  <c r="F11" i="10"/>
  <c r="F33" i="10" s="1"/>
  <c r="E11" i="10"/>
  <c r="E33" i="10" s="1"/>
  <c r="D11" i="10"/>
  <c r="D33" i="10" s="1"/>
  <c r="C11" i="10"/>
  <c r="C33" i="10" s="1"/>
  <c r="N10" i="10"/>
  <c r="M10" i="10"/>
  <c r="M32" i="10" s="1"/>
  <c r="L10" i="10"/>
  <c r="L32" i="10" s="1"/>
  <c r="K10" i="10"/>
  <c r="K32" i="10" s="1"/>
  <c r="J10" i="10"/>
  <c r="J32" i="10" s="1"/>
  <c r="I10" i="10"/>
  <c r="I32" i="10" s="1"/>
  <c r="H10" i="10"/>
  <c r="H32" i="10" s="1"/>
  <c r="G10" i="10"/>
  <c r="G32" i="10" s="1"/>
  <c r="F10" i="10"/>
  <c r="F32" i="10" s="1"/>
  <c r="E10" i="10"/>
  <c r="E32" i="10" s="1"/>
  <c r="D10" i="10"/>
  <c r="D32" i="10" s="1"/>
  <c r="C10" i="10"/>
  <c r="C32" i="10" s="1"/>
  <c r="N9" i="10"/>
  <c r="N31" i="10" s="1"/>
  <c r="M9" i="10"/>
  <c r="M31" i="10" s="1"/>
  <c r="L9" i="10"/>
  <c r="L31" i="10" s="1"/>
  <c r="K9" i="10"/>
  <c r="K31" i="10" s="1"/>
  <c r="J9" i="10"/>
  <c r="J31" i="10" s="1"/>
  <c r="I9" i="10"/>
  <c r="I31" i="10" s="1"/>
  <c r="H9" i="10"/>
  <c r="H31" i="10" s="1"/>
  <c r="G9" i="10"/>
  <c r="G31" i="10" s="1"/>
  <c r="F9" i="10"/>
  <c r="F31" i="10" s="1"/>
  <c r="E9" i="10"/>
  <c r="E31" i="10" s="1"/>
  <c r="D9" i="10"/>
  <c r="D31" i="10" s="1"/>
  <c r="C9" i="10"/>
  <c r="C31" i="10" s="1"/>
  <c r="L11" i="9"/>
  <c r="L33" i="9" s="1"/>
  <c r="N19" i="9"/>
  <c r="N18" i="9"/>
  <c r="T17" i="1" s="1"/>
  <c r="T39" i="1" s="1"/>
  <c r="N17" i="9"/>
  <c r="T16" i="1" s="1"/>
  <c r="T38" i="1" s="1"/>
  <c r="N16" i="9"/>
  <c r="T15" i="1" s="1"/>
  <c r="T37" i="1" s="1"/>
  <c r="N15" i="9"/>
  <c r="T14" i="1" s="1"/>
  <c r="T36" i="1" s="1"/>
  <c r="N14" i="9"/>
  <c r="N13" i="9"/>
  <c r="T12" i="1" s="1"/>
  <c r="T34" i="1" s="1"/>
  <c r="N12" i="9"/>
  <c r="N11" i="9"/>
  <c r="M19" i="9"/>
  <c r="M41" i="9" s="1"/>
  <c r="M18" i="9"/>
  <c r="M40" i="9" s="1"/>
  <c r="M17" i="9"/>
  <c r="M39" i="9" s="1"/>
  <c r="M16" i="9"/>
  <c r="M38" i="9" s="1"/>
  <c r="M15" i="9"/>
  <c r="M14" i="9"/>
  <c r="M13" i="9"/>
  <c r="M35" i="9" s="1"/>
  <c r="M12" i="9"/>
  <c r="M11" i="9"/>
  <c r="M33" i="9" s="1"/>
  <c r="L19" i="9"/>
  <c r="L41" i="9" s="1"/>
  <c r="L18" i="9"/>
  <c r="L40" i="9" s="1"/>
  <c r="L17" i="9"/>
  <c r="L39" i="9" s="1"/>
  <c r="L16" i="9"/>
  <c r="L38" i="9" s="1"/>
  <c r="L15" i="9"/>
  <c r="L37" i="9" s="1"/>
  <c r="L14" i="9"/>
  <c r="L36" i="9" s="1"/>
  <c r="L13" i="9"/>
  <c r="L12" i="9"/>
  <c r="L34" i="9" s="1"/>
  <c r="I11" i="9"/>
  <c r="I33" i="9" s="1"/>
  <c r="K19" i="9"/>
  <c r="K18" i="9"/>
  <c r="S17" i="1" s="1"/>
  <c r="S39" i="1" s="1"/>
  <c r="K17" i="9"/>
  <c r="K16" i="9"/>
  <c r="K15" i="9"/>
  <c r="K14" i="9"/>
  <c r="K13" i="9"/>
  <c r="K12" i="9"/>
  <c r="S11" i="1" s="1"/>
  <c r="S33" i="1" s="1"/>
  <c r="K11" i="9"/>
  <c r="S10" i="1" s="1"/>
  <c r="S32" i="1" s="1"/>
  <c r="J19" i="9"/>
  <c r="J18" i="9"/>
  <c r="J40" i="9" s="1"/>
  <c r="J17" i="9"/>
  <c r="J39" i="9" s="1"/>
  <c r="J16" i="9"/>
  <c r="J38" i="9" s="1"/>
  <c r="J15" i="9"/>
  <c r="J37" i="9" s="1"/>
  <c r="J14" i="9"/>
  <c r="J36" i="9" s="1"/>
  <c r="J13" i="9"/>
  <c r="J35" i="9" s="1"/>
  <c r="J12" i="9"/>
  <c r="J34" i="9" s="1"/>
  <c r="J11" i="9"/>
  <c r="I19" i="9"/>
  <c r="I41" i="9" s="1"/>
  <c r="I18" i="9"/>
  <c r="I40" i="9" s="1"/>
  <c r="I17" i="9"/>
  <c r="I39" i="9" s="1"/>
  <c r="I16" i="9"/>
  <c r="I38" i="9" s="1"/>
  <c r="I15" i="9"/>
  <c r="I14" i="9"/>
  <c r="I13" i="9"/>
  <c r="I35" i="9" s="1"/>
  <c r="I12" i="9"/>
  <c r="I34" i="9" s="1"/>
  <c r="F11" i="9"/>
  <c r="F33" i="9" s="1"/>
  <c r="H19" i="9"/>
  <c r="H18" i="9"/>
  <c r="R17" i="1" s="1"/>
  <c r="R39" i="1" s="1"/>
  <c r="H17" i="9"/>
  <c r="R16" i="1" s="1"/>
  <c r="R38" i="1" s="1"/>
  <c r="H16" i="9"/>
  <c r="H15" i="9"/>
  <c r="R14" i="1" s="1"/>
  <c r="R36" i="1" s="1"/>
  <c r="H14" i="9"/>
  <c r="H13" i="9"/>
  <c r="R12" i="1" s="1"/>
  <c r="R34" i="1" s="1"/>
  <c r="H12" i="9"/>
  <c r="H11" i="9"/>
  <c r="G19" i="9"/>
  <c r="G18" i="9"/>
  <c r="G40" i="9" s="1"/>
  <c r="G17" i="9"/>
  <c r="G39" i="9" s="1"/>
  <c r="G16" i="9"/>
  <c r="G38" i="9" s="1"/>
  <c r="G15" i="9"/>
  <c r="G14" i="9"/>
  <c r="G36" i="9" s="1"/>
  <c r="G13" i="9"/>
  <c r="G35" i="9" s="1"/>
  <c r="G12" i="9"/>
  <c r="G34" i="9" s="1"/>
  <c r="G11" i="9"/>
  <c r="F19" i="9"/>
  <c r="F41" i="9" s="1"/>
  <c r="F18" i="9"/>
  <c r="F40" i="9" s="1"/>
  <c r="F17" i="9"/>
  <c r="F39" i="9" s="1"/>
  <c r="F16" i="9"/>
  <c r="F15" i="9"/>
  <c r="F37" i="9" s="1"/>
  <c r="F14" i="9"/>
  <c r="F36" i="9" s="1"/>
  <c r="F13" i="9"/>
  <c r="F35" i="9" s="1"/>
  <c r="F12" i="9"/>
  <c r="E19" i="9"/>
  <c r="E18" i="9"/>
  <c r="Q17" i="1" s="1"/>
  <c r="Q39" i="1" s="1"/>
  <c r="E17" i="9"/>
  <c r="D19" i="9"/>
  <c r="D41" i="9" s="1"/>
  <c r="D18" i="9"/>
  <c r="D40" i="9" s="1"/>
  <c r="D17" i="9"/>
  <c r="D39" i="9" s="1"/>
  <c r="C19" i="9"/>
  <c r="C41" i="9" s="1"/>
  <c r="C18" i="9"/>
  <c r="C40" i="9" s="1"/>
  <c r="C17" i="9"/>
  <c r="E16" i="9"/>
  <c r="E15" i="9"/>
  <c r="Q14" i="1" s="1"/>
  <c r="Q36" i="1" s="1"/>
  <c r="E14" i="9"/>
  <c r="D16" i="9"/>
  <c r="D15" i="9"/>
  <c r="D37" i="9" s="1"/>
  <c r="D14" i="9"/>
  <c r="D36" i="9" s="1"/>
  <c r="C16" i="9"/>
  <c r="C15" i="9"/>
  <c r="C37" i="9" s="1"/>
  <c r="C14" i="9"/>
  <c r="E13" i="9"/>
  <c r="E12" i="9"/>
  <c r="E11" i="9"/>
  <c r="D13" i="9"/>
  <c r="D12" i="9"/>
  <c r="D34" i="9" s="1"/>
  <c r="D11" i="9"/>
  <c r="C13" i="9"/>
  <c r="C35" i="9" s="1"/>
  <c r="C12" i="9"/>
  <c r="C11" i="9"/>
  <c r="C33" i="9" s="1"/>
  <c r="E51" i="15"/>
  <c r="D51" i="15"/>
  <c r="D50" i="15"/>
  <c r="E43" i="15"/>
  <c r="D43" i="15"/>
  <c r="E42" i="15"/>
  <c r="D42" i="15"/>
  <c r="E37" i="15"/>
  <c r="D37" i="15"/>
  <c r="E36" i="15"/>
  <c r="E44" i="15"/>
  <c r="E29" i="15"/>
  <c r="D29" i="15"/>
  <c r="E28" i="15"/>
  <c r="D28" i="15"/>
  <c r="D23" i="15"/>
  <c r="E23" i="15"/>
  <c r="D22" i="15"/>
  <c r="E22" i="15"/>
  <c r="E16" i="15"/>
  <c r="E15" i="15"/>
  <c r="D15" i="15"/>
  <c r="E14" i="15"/>
  <c r="D14" i="15"/>
  <c r="E50" i="14"/>
  <c r="D51" i="14"/>
  <c r="D50" i="14"/>
  <c r="E43" i="14"/>
  <c r="D43" i="14"/>
  <c r="E42" i="14"/>
  <c r="D42" i="14"/>
  <c r="E37" i="14"/>
  <c r="D37" i="14"/>
  <c r="E36" i="14"/>
  <c r="D36" i="14"/>
  <c r="E52" i="14"/>
  <c r="E44" i="14"/>
  <c r="E29" i="14"/>
  <c r="D29" i="14"/>
  <c r="E28" i="14"/>
  <c r="D28" i="14"/>
  <c r="E24" i="14"/>
  <c r="D23" i="14"/>
  <c r="E23" i="14"/>
  <c r="D22" i="14"/>
  <c r="E22" i="14"/>
  <c r="E16" i="14"/>
  <c r="E15" i="14"/>
  <c r="D15" i="14"/>
  <c r="E14" i="14"/>
  <c r="D14" i="14"/>
  <c r="E50" i="13"/>
  <c r="D50" i="13"/>
  <c r="D51" i="13"/>
  <c r="E43" i="13"/>
  <c r="D43" i="13"/>
  <c r="E42" i="13"/>
  <c r="D42" i="13"/>
  <c r="E37" i="13"/>
  <c r="D37" i="13"/>
  <c r="E36" i="13"/>
  <c r="D36" i="13"/>
  <c r="E29" i="13"/>
  <c r="D29" i="13"/>
  <c r="E28" i="13"/>
  <c r="D28" i="13"/>
  <c r="E24" i="13"/>
  <c r="E23" i="13"/>
  <c r="D23" i="13"/>
  <c r="E22" i="13"/>
  <c r="D22" i="13"/>
  <c r="E16" i="13"/>
  <c r="E15" i="13"/>
  <c r="D15" i="13"/>
  <c r="E14" i="13"/>
  <c r="D14" i="13"/>
  <c r="D50" i="12"/>
  <c r="D51" i="12"/>
  <c r="E52" i="12"/>
  <c r="E50" i="12"/>
  <c r="D43" i="12"/>
  <c r="D42" i="12"/>
  <c r="E43" i="12"/>
  <c r="E42" i="12"/>
  <c r="D37" i="12"/>
  <c r="D36" i="12"/>
  <c r="E37" i="12"/>
  <c r="E38" i="12"/>
  <c r="E30" i="12"/>
  <c r="E29" i="12"/>
  <c r="D29" i="12"/>
  <c r="E28" i="12"/>
  <c r="D28" i="12"/>
  <c r="E23" i="12"/>
  <c r="D23" i="12"/>
  <c r="E22" i="12"/>
  <c r="D22" i="12"/>
  <c r="E24" i="12"/>
  <c r="E15" i="12"/>
  <c r="D15" i="12"/>
  <c r="E14" i="12"/>
  <c r="D14" i="12"/>
  <c r="E38" i="15"/>
  <c r="E50" i="15"/>
  <c r="E24" i="15"/>
  <c r="E52" i="15"/>
  <c r="E30" i="15"/>
  <c r="D36" i="15"/>
  <c r="E51" i="14"/>
  <c r="E38" i="14"/>
  <c r="E30" i="14"/>
  <c r="E52" i="13"/>
  <c r="E51" i="13"/>
  <c r="E44" i="13"/>
  <c r="E38" i="13"/>
  <c r="E30" i="13"/>
  <c r="E44" i="12"/>
  <c r="E51" i="12"/>
  <c r="E16" i="12"/>
  <c r="E36" i="12"/>
  <c r="C47" i="9"/>
  <c r="D29" i="8"/>
  <c r="D28" i="8"/>
  <c r="E29" i="8"/>
  <c r="E28" i="8"/>
  <c r="A3" i="9"/>
  <c r="A2" i="9"/>
  <c r="A21" i="9"/>
  <c r="P15" i="2"/>
  <c r="P37" i="2" s="1"/>
  <c r="D50" i="8"/>
  <c r="A8" i="10"/>
  <c r="A10" i="9"/>
  <c r="A7" i="2"/>
  <c r="P11" i="2"/>
  <c r="P33" i="2" s="1"/>
  <c r="P8" i="2"/>
  <c r="P30" i="2" s="1"/>
  <c r="D23" i="8"/>
  <c r="D37" i="8"/>
  <c r="P12" i="2"/>
  <c r="P34" i="2" s="1"/>
  <c r="D42" i="8"/>
  <c r="D22" i="8"/>
  <c r="E43" i="8"/>
  <c r="E23" i="8"/>
  <c r="E50" i="8"/>
  <c r="P14" i="2"/>
  <c r="P36" i="2" s="1"/>
  <c r="E44" i="8"/>
  <c r="D51" i="8"/>
  <c r="D43" i="8"/>
  <c r="E36" i="8"/>
  <c r="D36" i="8"/>
  <c r="E37" i="8"/>
  <c r="E42" i="8"/>
  <c r="E30" i="8"/>
  <c r="P9" i="2"/>
  <c r="P31" i="2" s="1"/>
  <c r="E22" i="8"/>
  <c r="E24" i="8"/>
  <c r="P10" i="2"/>
  <c r="P32" i="2" s="1"/>
  <c r="E38" i="8"/>
  <c r="P13" i="2"/>
  <c r="P35" i="2" s="1"/>
  <c r="E51" i="8"/>
  <c r="C40" i="1" l="1"/>
  <c r="O18" i="1"/>
  <c r="O40" i="1" s="1"/>
  <c r="E52" i="8"/>
  <c r="P16" i="2"/>
  <c r="P38" i="2" s="1"/>
  <c r="Q13" i="2"/>
  <c r="Q35" i="2" s="1"/>
  <c r="Q15" i="1"/>
  <c r="Q37" i="1" s="1"/>
  <c r="Q8" i="2"/>
  <c r="Q30" i="2" s="1"/>
  <c r="Q10" i="1"/>
  <c r="Q32" i="1" s="1"/>
  <c r="Q16" i="2"/>
  <c r="Q38" i="2" s="1"/>
  <c r="Q18" i="1"/>
  <c r="Q40" i="1" s="1"/>
  <c r="Q9" i="2"/>
  <c r="Q31" i="2" s="1"/>
  <c r="Q11" i="1"/>
  <c r="Q33" i="1" s="1"/>
  <c r="E36" i="9"/>
  <c r="Q13" i="1"/>
  <c r="Q35" i="1" s="1"/>
  <c r="Q10" i="2"/>
  <c r="Q32" i="2" s="1"/>
  <c r="Q12" i="1"/>
  <c r="Q34" i="1" s="1"/>
  <c r="E39" i="9"/>
  <c r="Q16" i="1"/>
  <c r="Q38" i="1" s="1"/>
  <c r="R13" i="2"/>
  <c r="R35" i="2" s="1"/>
  <c r="R15" i="1"/>
  <c r="R37" i="1" s="1"/>
  <c r="R8" i="2"/>
  <c r="R30" i="2" s="1"/>
  <c r="R10" i="1"/>
  <c r="R32" i="1" s="1"/>
  <c r="R16" i="2"/>
  <c r="R38" i="2" s="1"/>
  <c r="R18" i="1"/>
  <c r="R40" i="1" s="1"/>
  <c r="R9" i="2"/>
  <c r="R31" i="2" s="1"/>
  <c r="R11" i="1"/>
  <c r="R33" i="1" s="1"/>
  <c r="R11" i="2"/>
  <c r="R33" i="2" s="1"/>
  <c r="R13" i="1"/>
  <c r="R35" i="1" s="1"/>
  <c r="K36" i="9"/>
  <c r="S13" i="1"/>
  <c r="S35" i="1" s="1"/>
  <c r="S12" i="2"/>
  <c r="S34" i="2" s="1"/>
  <c r="S14" i="1"/>
  <c r="S36" i="1" s="1"/>
  <c r="K38" i="9"/>
  <c r="S15" i="1"/>
  <c r="S37" i="1" s="1"/>
  <c r="K39" i="9"/>
  <c r="S16" i="1"/>
  <c r="S38" i="1" s="1"/>
  <c r="S10" i="2"/>
  <c r="S32" i="2" s="1"/>
  <c r="S12" i="1"/>
  <c r="S34" i="1" s="1"/>
  <c r="K41" i="9"/>
  <c r="S18" i="1"/>
  <c r="S40" i="1" s="1"/>
  <c r="T8" i="2"/>
  <c r="T30" i="2" s="1"/>
  <c r="T10" i="1"/>
  <c r="T32" i="1" s="1"/>
  <c r="T16" i="2"/>
  <c r="T38" i="2" s="1"/>
  <c r="T18" i="1"/>
  <c r="T40" i="1" s="1"/>
  <c r="N34" i="9"/>
  <c r="T11" i="1"/>
  <c r="T33" i="1" s="1"/>
  <c r="T11" i="2"/>
  <c r="T33" i="2" s="1"/>
  <c r="T13" i="1"/>
  <c r="T35" i="1" s="1"/>
  <c r="N41" i="9"/>
  <c r="O17" i="10"/>
  <c r="O39" i="10" s="1"/>
  <c r="D44" i="15"/>
  <c r="T10" i="2"/>
  <c r="T32" i="2" s="1"/>
  <c r="D30" i="15"/>
  <c r="T15" i="2"/>
  <c r="T37" i="2" s="1"/>
  <c r="D52" i="13"/>
  <c r="T13" i="2"/>
  <c r="T35" i="2" s="1"/>
  <c r="H34" i="9"/>
  <c r="K37" i="9"/>
  <c r="D24" i="13"/>
  <c r="R14" i="2"/>
  <c r="R36" i="2" s="1"/>
  <c r="N39" i="9"/>
  <c r="S8" i="2"/>
  <c r="S30" i="2" s="1"/>
  <c r="D44" i="14"/>
  <c r="P11" i="9"/>
  <c r="P33" i="9" s="1"/>
  <c r="D16" i="14"/>
  <c r="D52" i="14"/>
  <c r="D16" i="15"/>
  <c r="Q13" i="10"/>
  <c r="Q35" i="10" s="1"/>
  <c r="Q11" i="2"/>
  <c r="Q33" i="2" s="1"/>
  <c r="D24" i="8"/>
  <c r="D44" i="8"/>
  <c r="D30" i="8"/>
  <c r="D24" i="14"/>
  <c r="R15" i="2"/>
  <c r="R37" i="2" s="1"/>
  <c r="H35" i="9"/>
  <c r="R10" i="2"/>
  <c r="R32" i="2" s="1"/>
  <c r="E37" i="9"/>
  <c r="O14" i="9"/>
  <c r="O36" i="9" s="1"/>
  <c r="Q12" i="2"/>
  <c r="Q34" i="2" s="1"/>
  <c r="E33" i="9"/>
  <c r="D52" i="8"/>
  <c r="N40" i="9"/>
  <c r="N38" i="9"/>
  <c r="D38" i="15"/>
  <c r="D52" i="15"/>
  <c r="N33" i="9"/>
  <c r="T14" i="2"/>
  <c r="T36" i="2" s="1"/>
  <c r="N37" i="9"/>
  <c r="P12" i="10"/>
  <c r="P34" i="10" s="1"/>
  <c r="O9" i="10"/>
  <c r="O31" i="10" s="1"/>
  <c r="P11" i="10"/>
  <c r="P33" i="10" s="1"/>
  <c r="O10" i="10"/>
  <c r="O32" i="10" s="1"/>
  <c r="D30" i="14"/>
  <c r="D38" i="14"/>
  <c r="K35" i="9"/>
  <c r="S16" i="2"/>
  <c r="S38" i="2" s="1"/>
  <c r="P13" i="10"/>
  <c r="P35" i="10" s="1"/>
  <c r="O18" i="9"/>
  <c r="O40" i="9" s="1"/>
  <c r="H33" i="9"/>
  <c r="D16" i="13"/>
  <c r="D30" i="13"/>
  <c r="D38" i="13"/>
  <c r="Q15" i="2"/>
  <c r="Q37" i="2" s="1"/>
  <c r="E34" i="9"/>
  <c r="D24" i="12"/>
  <c r="P19" i="9"/>
  <c r="P41" i="9" s="1"/>
  <c r="D52" i="12"/>
  <c r="E40" i="9"/>
  <c r="O14" i="10"/>
  <c r="O36" i="10" s="1"/>
  <c r="D38" i="8"/>
  <c r="Q17" i="9"/>
  <c r="U16" i="1" s="1"/>
  <c r="Q16" i="10"/>
  <c r="Q38" i="10" s="1"/>
  <c r="P17" i="10"/>
  <c r="P39" i="10" s="1"/>
  <c r="P10" i="10"/>
  <c r="P32" i="10" s="1"/>
  <c r="S9" i="2"/>
  <c r="S31" i="2" s="1"/>
  <c r="D38" i="9"/>
  <c r="C39" i="9"/>
  <c r="D16" i="12"/>
  <c r="D38" i="12"/>
  <c r="D44" i="12"/>
  <c r="F34" i="9"/>
  <c r="I37" i="9"/>
  <c r="S14" i="2"/>
  <c r="S36" i="2" s="1"/>
  <c r="Q10" i="10"/>
  <c r="Q32" i="10" s="1"/>
  <c r="K33" i="9"/>
  <c r="G41" i="9"/>
  <c r="P16" i="9"/>
  <c r="P38" i="9" s="1"/>
  <c r="Q18" i="9"/>
  <c r="U17" i="1" s="1"/>
  <c r="O17" i="9"/>
  <c r="O39" i="9" s="1"/>
  <c r="G37" i="9"/>
  <c r="D35" i="10"/>
  <c r="N35" i="9"/>
  <c r="D30" i="12"/>
  <c r="D44" i="13"/>
  <c r="D24" i="15"/>
  <c r="F38" i="9"/>
  <c r="M37" i="9"/>
  <c r="Q9" i="10"/>
  <c r="Q31" i="10" s="1"/>
  <c r="J33" i="9"/>
  <c r="L35" i="9"/>
  <c r="I36" i="9"/>
  <c r="M36" i="9"/>
  <c r="N36" i="9"/>
  <c r="H40" i="9"/>
  <c r="Q13" i="9"/>
  <c r="U12" i="1" s="1"/>
  <c r="P12" i="9"/>
  <c r="P34" i="9" s="1"/>
  <c r="Q11" i="9"/>
  <c r="K40" i="9"/>
  <c r="S15" i="2"/>
  <c r="S37" i="2" s="1"/>
  <c r="S13" i="2"/>
  <c r="S35" i="2" s="1"/>
  <c r="O11" i="9"/>
  <c r="O33" i="9" s="1"/>
  <c r="C38" i="9"/>
  <c r="Q14" i="2"/>
  <c r="Q36" i="2" s="1"/>
  <c r="G33" i="9"/>
  <c r="O13" i="9"/>
  <c r="O35" i="9" s="1"/>
  <c r="M34" i="9"/>
  <c r="Q14" i="10"/>
  <c r="Q36" i="10" s="1"/>
  <c r="J41" i="9"/>
  <c r="O12" i="1"/>
  <c r="O34" i="1" s="1"/>
  <c r="O10" i="2"/>
  <c r="O32" i="2" s="1"/>
  <c r="O8" i="2"/>
  <c r="O30" i="2" s="1"/>
  <c r="O13" i="1"/>
  <c r="O35" i="1" s="1"/>
  <c r="O15" i="1"/>
  <c r="O37" i="1" s="1"/>
  <c r="C34" i="1"/>
  <c r="O14" i="1"/>
  <c r="O36" i="1" s="1"/>
  <c r="O17" i="1"/>
  <c r="O39" i="1" s="1"/>
  <c r="C30" i="2"/>
  <c r="O12" i="2"/>
  <c r="O34" i="2" s="1"/>
  <c r="O15" i="2"/>
  <c r="O37" i="2" s="1"/>
  <c r="O16" i="2"/>
  <c r="O38" i="2" s="1"/>
  <c r="O13" i="10"/>
  <c r="O35" i="10" s="1"/>
  <c r="N32" i="10"/>
  <c r="T12" i="2"/>
  <c r="T34" i="2" s="1"/>
  <c r="O11" i="10"/>
  <c r="O33" i="10" s="1"/>
  <c r="P16" i="10"/>
  <c r="P38" i="10" s="1"/>
  <c r="O19" i="9"/>
  <c r="O41" i="9" s="1"/>
  <c r="T9" i="2"/>
  <c r="T31" i="2" s="1"/>
  <c r="Q12" i="9"/>
  <c r="U11" i="1" s="1"/>
  <c r="P15" i="9"/>
  <c r="P37" i="9" s="1"/>
  <c r="O15" i="9"/>
  <c r="O37" i="9" s="1"/>
  <c r="O12" i="10"/>
  <c r="O34" i="10" s="1"/>
  <c r="Q12" i="10"/>
  <c r="Q34" i="10" s="1"/>
  <c r="S11" i="2"/>
  <c r="S33" i="2" s="1"/>
  <c r="K34" i="9"/>
  <c r="P9" i="10"/>
  <c r="P31" i="10" s="1"/>
  <c r="O15" i="10"/>
  <c r="O37" i="10" s="1"/>
  <c r="P14" i="10"/>
  <c r="P36" i="10" s="1"/>
  <c r="Q11" i="10"/>
  <c r="Q33" i="10" s="1"/>
  <c r="Q15" i="10"/>
  <c r="Q37" i="10" s="1"/>
  <c r="P18" i="9"/>
  <c r="P40" i="9" s="1"/>
  <c r="H37" i="9"/>
  <c r="Q19" i="9"/>
  <c r="U18" i="1" s="1"/>
  <c r="Q14" i="9"/>
  <c r="U13" i="1" s="1"/>
  <c r="H36" i="9"/>
  <c r="O12" i="9"/>
  <c r="O34" i="9" s="1"/>
  <c r="P13" i="9"/>
  <c r="H38" i="9"/>
  <c r="R12" i="2"/>
  <c r="R34" i="2" s="1"/>
  <c r="H39" i="9"/>
  <c r="H41" i="9"/>
  <c r="Q17" i="10"/>
  <c r="Q39" i="10" s="1"/>
  <c r="P15" i="10"/>
  <c r="P37" i="10" s="1"/>
  <c r="Q16" i="9"/>
  <c r="U15" i="1" s="1"/>
  <c r="P17" i="9"/>
  <c r="P39" i="9" s="1"/>
  <c r="C34" i="9"/>
  <c r="C36" i="9"/>
  <c r="D35" i="9"/>
  <c r="P14" i="9"/>
  <c r="P36" i="9" s="1"/>
  <c r="O16" i="9"/>
  <c r="O38" i="9" s="1"/>
  <c r="D33" i="9"/>
  <c r="E35" i="9"/>
  <c r="Q15" i="9"/>
  <c r="U14" i="1" s="1"/>
  <c r="O16" i="10"/>
  <c r="O38" i="10" s="1"/>
  <c r="E38" i="9"/>
  <c r="E41" i="9"/>
  <c r="O14" i="2"/>
  <c r="O16" i="1"/>
  <c r="D34" i="2"/>
  <c r="O11" i="1"/>
  <c r="O13" i="2"/>
  <c r="O11" i="2"/>
  <c r="O9" i="2"/>
  <c r="O10" i="1"/>
  <c r="V17" i="1" l="1"/>
  <c r="V39" i="1" s="1"/>
  <c r="U39" i="1"/>
  <c r="U38" i="1"/>
  <c r="V16" i="1"/>
  <c r="V38" i="1" s="1"/>
  <c r="V14" i="1"/>
  <c r="V36" i="1" s="1"/>
  <c r="U36" i="1"/>
  <c r="U33" i="1"/>
  <c r="V11" i="1"/>
  <c r="V33" i="1" s="1"/>
  <c r="U8" i="2"/>
  <c r="U30" i="2" s="1"/>
  <c r="U10" i="1"/>
  <c r="V10" i="1" s="1"/>
  <c r="V13" i="1"/>
  <c r="V35" i="1" s="1"/>
  <c r="U35" i="1"/>
  <c r="U37" i="1"/>
  <c r="V15" i="1"/>
  <c r="V37" i="1" s="1"/>
  <c r="V18" i="1"/>
  <c r="V40" i="1" s="1"/>
  <c r="U40" i="1"/>
  <c r="U34" i="1"/>
  <c r="V12" i="1"/>
  <c r="V34" i="1" s="1"/>
  <c r="U14" i="2"/>
  <c r="U36" i="2" s="1"/>
  <c r="U10" i="2"/>
  <c r="U32" i="2" s="1"/>
  <c r="Q39" i="9"/>
  <c r="U9" i="2"/>
  <c r="U31" i="2" s="1"/>
  <c r="U15" i="2"/>
  <c r="U37" i="2" s="1"/>
  <c r="Q34" i="9"/>
  <c r="P35" i="9"/>
  <c r="Q40" i="9"/>
  <c r="Q35" i="9"/>
  <c r="Q33" i="9"/>
  <c r="Q36" i="9"/>
  <c r="U11" i="2"/>
  <c r="U33" i="2" s="1"/>
  <c r="U16" i="2"/>
  <c r="Q41" i="9"/>
  <c r="U13" i="2"/>
  <c r="U35" i="2" s="1"/>
  <c r="Q38" i="9"/>
  <c r="U12" i="2"/>
  <c r="Q37" i="9"/>
  <c r="O38" i="1"/>
  <c r="O32" i="1"/>
  <c r="O35" i="2"/>
  <c r="O36" i="2"/>
  <c r="O31" i="2"/>
  <c r="O33" i="1"/>
  <c r="O33" i="2"/>
  <c r="V8" i="2" l="1"/>
  <c r="V30" i="2" s="1"/>
  <c r="V32" i="1"/>
  <c r="U32" i="1"/>
  <c r="V15" i="2"/>
  <c r="V37" i="2" s="1"/>
  <c r="V14" i="2"/>
  <c r="V36" i="2" s="1"/>
  <c r="V9" i="2"/>
  <c r="V31" i="2" s="1"/>
  <c r="V10" i="2"/>
  <c r="V32" i="2" s="1"/>
  <c r="V11" i="2"/>
  <c r="V33" i="2" s="1"/>
  <c r="U38" i="2"/>
  <c r="V16" i="2"/>
  <c r="V38" i="2" s="1"/>
  <c r="U34" i="2"/>
  <c r="V12" i="2"/>
  <c r="V34" i="2" s="1"/>
  <c r="V13" i="2"/>
  <c r="V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Rivera, Oscar</author>
  </authors>
  <commentList>
    <comment ref="C2" authorId="0" shapeId="0" xr:uid="{A92C4670-94FB-4C3E-A3DE-E5788F62F13D}">
      <text>
        <r>
          <rPr>
            <b/>
            <sz val="9"/>
            <color indexed="81"/>
            <rFont val="Tahoma"/>
            <family val="2"/>
          </rPr>
          <t>Rivera, Oscar:</t>
        </r>
        <r>
          <rPr>
            <sz val="9"/>
            <color indexed="81"/>
            <rFont val="Tahoma"/>
            <family val="2"/>
          </rPr>
          <t xml:space="preserve">
From F05</t>
        </r>
      </text>
    </comment>
  </commentList>
</comments>
</file>

<file path=xl/sharedStrings.xml><?xml version="1.0" encoding="utf-8"?>
<sst xmlns="http://schemas.openxmlformats.org/spreadsheetml/2006/main" count="653" uniqueCount="103">
  <si>
    <t>Charter Oak State College</t>
  </si>
  <si>
    <t>Grand Total</t>
  </si>
  <si>
    <t>Asnuntuck</t>
  </si>
  <si>
    <t>Capital</t>
  </si>
  <si>
    <t>Gateway</t>
  </si>
  <si>
    <t>Housatonic</t>
  </si>
  <si>
    <t>Manchester</t>
  </si>
  <si>
    <t>Middlesex</t>
  </si>
  <si>
    <t>Naugatuck Valley</t>
  </si>
  <si>
    <t>Northwestern CT</t>
  </si>
  <si>
    <t>Norwalk</t>
  </si>
  <si>
    <t>Quinebaug Valley</t>
  </si>
  <si>
    <t>Three Rivers</t>
  </si>
  <si>
    <t>Tunxis</t>
  </si>
  <si>
    <t>Total</t>
  </si>
  <si>
    <t>Central</t>
  </si>
  <si>
    <t>Eastern</t>
  </si>
  <si>
    <t>Southern</t>
  </si>
  <si>
    <t>Western</t>
  </si>
  <si>
    <t xml:space="preserve">Start Date -&gt;  </t>
  </si>
  <si>
    <t xml:space="preserve">Census Date -&gt;  </t>
  </si>
  <si>
    <t>Headcount</t>
  </si>
  <si>
    <t>FT</t>
  </si>
  <si>
    <t>PT</t>
  </si>
  <si>
    <t>Credit Hours</t>
  </si>
  <si>
    <t>FTE</t>
  </si>
  <si>
    <t>Difference</t>
  </si>
  <si>
    <t>Notes</t>
  </si>
  <si>
    <t>Full-time equivalent enrollment is calculated in this worksheet as 15 undergraduate credit hours = 1 FTE, 12 graduate credit hours = 1 FTE. This figure will be lower than official FTE reports based on credit hours, which include a full 12 months of instructional activity as well as official FTE reports based on the NCES fall headcount conversion formula.</t>
  </si>
  <si>
    <t>Total*</t>
  </si>
  <si>
    <t>UG</t>
  </si>
  <si>
    <t>GR</t>
  </si>
  <si>
    <t xml:space="preserve">FTE              </t>
  </si>
  <si>
    <t>Data Sources: CSU IR Offices</t>
  </si>
  <si>
    <t>Edit boxes in Blue only</t>
  </si>
  <si>
    <t>Report date:</t>
  </si>
  <si>
    <t>Comparison date:</t>
  </si>
  <si>
    <t>CSU Start date</t>
  </si>
  <si>
    <t>Charter Oak Start date</t>
  </si>
  <si>
    <t>CSU Census date</t>
  </si>
  <si>
    <t>Charter Oak Census date</t>
  </si>
  <si>
    <t>This Semester</t>
  </si>
  <si>
    <t>Comparison Semester</t>
  </si>
  <si>
    <t>Report (Long Date)</t>
  </si>
  <si>
    <t>Comparison(Long Date)</t>
  </si>
  <si>
    <t>Institution</t>
  </si>
  <si>
    <t>FT/PT</t>
  </si>
  <si>
    <t>System</t>
  </si>
  <si>
    <t>Check</t>
  </si>
  <si>
    <t>Preliminary Enrollment Reporting Template for:</t>
  </si>
  <si>
    <t xml:space="preserve"> Charter Oak State College </t>
  </si>
  <si>
    <t>Name of person preparing this report:</t>
  </si>
  <si>
    <t xml:space="preserve"> Michael Broderick </t>
  </si>
  <si>
    <t>Email address:</t>
  </si>
  <si>
    <t xml:space="preserve"> mbroderick@charteroak.edu </t>
  </si>
  <si>
    <t>Enter data in cells shaded yellow; cells shaded blue are set to calculate automatically</t>
  </si>
  <si>
    <t xml:space="preserve"> Difference </t>
  </si>
  <si>
    <t xml:space="preserve"> N </t>
  </si>
  <si>
    <t xml:space="preserve"> Pct </t>
  </si>
  <si>
    <t>Headcount Enrollment</t>
  </si>
  <si>
    <t>Undergraduate</t>
  </si>
  <si>
    <t>Full-time</t>
  </si>
  <si>
    <t>Part-time</t>
  </si>
  <si>
    <t>Graduate</t>
  </si>
  <si>
    <t>Full-Time Equivalent Enrollment</t>
  </si>
  <si>
    <t>Central Connecticut State University</t>
  </si>
  <si>
    <t>Eastern Connecticut State University</t>
  </si>
  <si>
    <t>Southern Connecticut State University</t>
  </si>
  <si>
    <t>Western Connecticut State University</t>
  </si>
  <si>
    <t xml:space="preserve"> Jerry Wilcox </t>
  </si>
  <si>
    <t>wilcoxj@wcsu.edu</t>
  </si>
  <si>
    <t>Connecticut State Colleges &amp; Universities (CSCU) - Preliminary Early Enrollment, Same-Time Comparison</t>
  </si>
  <si>
    <t>CT State Community College</t>
  </si>
  <si>
    <t>CT State Universities</t>
  </si>
  <si>
    <t>Connecticut State Universities (CSU) - Preliminary Early Enrollment, Same-Time Comparison</t>
  </si>
  <si>
    <t xml:space="preserve"> Anne Tyrrell </t>
  </si>
  <si>
    <t xml:space="preserve"> a.tyrrell@ccsu.edu </t>
  </si>
  <si>
    <t>Makayla Grays</t>
  </si>
  <si>
    <t>graysm1@southernct.edu</t>
  </si>
  <si>
    <t>Spring 2024</t>
  </si>
  <si>
    <t>Spring 2023</t>
  </si>
  <si>
    <t>CT State Start date</t>
  </si>
  <si>
    <t>CT State Census date</t>
  </si>
  <si>
    <t>1. Full-time equivalent enrollment is calculated in this worksheet as 15 undergraduate credit hours = 1 FTE, 12 graduate credit hours = 1 FTE. This figure will be lower than official FTE reports based on credit hours, which include a full 12 months of instructional activity as well as official FTE reports based on the NCES fall headcount conversion formula.</t>
  </si>
  <si>
    <t>2. For CT State headcount is based on home campus count. Credit Hours and FTE is calculated based on seat campus.</t>
  </si>
  <si>
    <t>3. Data Sources: CSU/COSC IR Offices, CT State Community College Banner SWKRXF02 and SWKRXF05 Reports</t>
  </si>
  <si>
    <t>F02 Data</t>
  </si>
  <si>
    <t>F05 Data</t>
  </si>
  <si>
    <t>3. Please note, prior year (Spring 2023) headcounts are duplicated across the 12 legacy colleges. This has a slight downward effect on year-over-year changes for CT State enrollment. Full Time Equivalent totals and trends are unaffected.</t>
  </si>
  <si>
    <t>Jay Zhu</t>
  </si>
  <si>
    <t>zhuj@easternct.edu</t>
  </si>
  <si>
    <t>Freeze (02-08-2023)</t>
  </si>
  <si>
    <t>Freeze (02-07-2024)</t>
  </si>
  <si>
    <t>N</t>
  </si>
  <si>
    <t>As of Feb 8, 2023</t>
  </si>
  <si>
    <t>As of Feb 7, 2024</t>
  </si>
  <si>
    <t>EOB, Feb 8, 2023</t>
  </si>
  <si>
    <t>EOB, Feb 7, 2024</t>
  </si>
  <si>
    <t>As of Feb. 8, 2023</t>
  </si>
  <si>
    <t>As of Feb. 7, 2024</t>
  </si>
  <si>
    <t>Data Sources: CSCU/COSC IR Offices</t>
  </si>
  <si>
    <t>Connecticut State Colleges &amp; Universities (CSCU) - Spring 2024 Final Census Report</t>
  </si>
  <si>
    <t>Connecticut State Universities (CSU) - Spring 2024 Final Census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</si>
</sst>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yy;@"/>
    <numFmt numFmtId="165" formatCode="0.0%"/>
    <numFmt numFmtId="166" formatCode="mm/dd/yy;@"/>
    <numFmt numFmtId="167" formatCode="_(* #,##0.0_);_(* \(#,##0.0\);_(* &quot;-&quot;?_);_(@_)"/>
    <numFmt numFmtId="168" formatCode="0.0"/>
    <numFmt numFmtId="169" formatCode="m/d/yy;@"/>
    <numFmt numFmtId="170" formatCode="[$-409]mmmm\ d\,\ yyyy;@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  <font>
      <sz val="10"/>
      <name val="Geneva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23" applyNumberFormat="0" applyAlignment="0" applyProtection="0"/>
    <xf numFmtId="0" fontId="24" fillId="9" borderId="24" applyNumberFormat="0" applyAlignment="0" applyProtection="0"/>
    <xf numFmtId="0" fontId="25" fillId="9" borderId="23" applyNumberFormat="0" applyAlignment="0" applyProtection="0"/>
    <xf numFmtId="0" fontId="26" fillId="0" borderId="25" applyNumberFormat="0" applyFill="0" applyAlignment="0" applyProtection="0"/>
    <xf numFmtId="0" fontId="27" fillId="10" borderId="26" applyNumberFormat="0" applyAlignment="0" applyProtection="0"/>
    <xf numFmtId="0" fontId="28" fillId="0" borderId="0" applyNumberFormat="0" applyFill="0" applyBorder="0" applyAlignment="0" applyProtection="0"/>
    <xf numFmtId="0" fontId="4" fillId="11" borderId="27" applyNumberFormat="0" applyFont="0" applyAlignment="0" applyProtection="0"/>
    <xf numFmtId="0" fontId="29" fillId="0" borderId="0" applyNumberFormat="0" applyFill="0" applyBorder="0" applyAlignment="0" applyProtection="0"/>
    <xf numFmtId="0" fontId="14" fillId="0" borderId="28" applyNumberFormat="0" applyFill="0" applyAlignment="0" applyProtection="0"/>
    <xf numFmtId="0" fontId="3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0" fillId="3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5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textRotation="90" wrapText="1"/>
    </xf>
    <xf numFmtId="0" fontId="3" fillId="0" borderId="0" xfId="0" applyFont="1" applyAlignment="1">
      <alignment textRotation="90"/>
    </xf>
    <xf numFmtId="3" fontId="3" fillId="0" borderId="3" xfId="0" applyNumberFormat="1" applyFont="1" applyBorder="1" applyAlignment="1">
      <alignment horizontal="center" textRotation="90" wrapText="1"/>
    </xf>
    <xf numFmtId="0" fontId="3" fillId="0" borderId="8" xfId="0" applyFont="1" applyBorder="1"/>
    <xf numFmtId="0" fontId="6" fillId="0" borderId="0" xfId="0" applyFont="1"/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3" fontId="3" fillId="0" borderId="12" xfId="0" applyNumberFormat="1" applyFont="1" applyBorder="1" applyAlignment="1">
      <alignment horizontal="center" textRotation="90" wrapText="1"/>
    </xf>
    <xf numFmtId="3" fontId="3" fillId="0" borderId="14" xfId="0" applyNumberFormat="1" applyFont="1" applyBorder="1" applyAlignment="1">
      <alignment horizontal="center" textRotation="90" wrapText="1"/>
    </xf>
    <xf numFmtId="0" fontId="11" fillId="0" borderId="0" xfId="0" applyFont="1"/>
    <xf numFmtId="3" fontId="3" fillId="0" borderId="13" xfId="0" applyNumberFormat="1" applyFont="1" applyBorder="1" applyAlignment="1">
      <alignment horizontal="center" textRotation="90" wrapText="1"/>
    </xf>
    <xf numFmtId="0" fontId="3" fillId="0" borderId="6" xfId="0" applyFont="1" applyBorder="1" applyAlignment="1">
      <alignment horizontal="right" indent="1"/>
    </xf>
    <xf numFmtId="0" fontId="3" fillId="0" borderId="7" xfId="0" applyFont="1" applyBorder="1" applyAlignment="1">
      <alignment horizontal="right" indent="1"/>
    </xf>
    <xf numFmtId="41" fontId="8" fillId="0" borderId="0" xfId="0" applyNumberFormat="1" applyFont="1"/>
    <xf numFmtId="0" fontId="8" fillId="0" borderId="0" xfId="0" applyFont="1"/>
    <xf numFmtId="167" fontId="8" fillId="0" borderId="0" xfId="0" applyNumberFormat="1" applyFont="1"/>
    <xf numFmtId="0" fontId="3" fillId="0" borderId="12" xfId="0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10" xfId="0" applyNumberFormat="1" applyFont="1" applyBorder="1"/>
    <xf numFmtId="3" fontId="3" fillId="0" borderId="6" xfId="0" applyNumberFormat="1" applyFon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165" fontId="3" fillId="0" borderId="9" xfId="0" applyNumberFormat="1" applyFont="1" applyBorder="1"/>
    <xf numFmtId="0" fontId="3" fillId="0" borderId="8" xfId="0" applyFont="1" applyBorder="1" applyAlignment="1">
      <alignment textRotation="90" wrapText="1"/>
    </xf>
    <xf numFmtId="164" fontId="3" fillId="0" borderId="8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4" fontId="8" fillId="0" borderId="0" xfId="0" applyNumberFormat="1" applyFont="1"/>
    <xf numFmtId="0" fontId="9" fillId="0" borderId="0" xfId="0" applyFont="1"/>
    <xf numFmtId="0" fontId="8" fillId="2" borderId="1" xfId="0" applyFont="1" applyFill="1" applyBorder="1"/>
    <xf numFmtId="0" fontId="8" fillId="2" borderId="0" xfId="0" applyFont="1" applyFill="1"/>
    <xf numFmtId="0" fontId="8" fillId="2" borderId="10" xfId="0" applyFont="1" applyFill="1" applyBorder="1"/>
    <xf numFmtId="0" fontId="8" fillId="2" borderId="10" xfId="0" applyFont="1" applyFill="1" applyBorder="1" applyAlignment="1">
      <alignment horizontal="right"/>
    </xf>
    <xf numFmtId="0" fontId="9" fillId="2" borderId="0" xfId="0" applyFont="1" applyFill="1"/>
    <xf numFmtId="0" fontId="8" fillId="2" borderId="1" xfId="0" applyFont="1" applyFill="1" applyBorder="1" applyAlignment="1">
      <alignment horizontal="left" indent="1"/>
    </xf>
    <xf numFmtId="0" fontId="8" fillId="2" borderId="0" xfId="0" applyFont="1" applyFill="1" applyAlignment="1">
      <alignment horizontal="left" indent="2"/>
    </xf>
    <xf numFmtId="41" fontId="8" fillId="2" borderId="10" xfId="0" applyNumberFormat="1" applyFont="1" applyFill="1" applyBorder="1" applyAlignment="1">
      <alignment horizontal="right"/>
    </xf>
    <xf numFmtId="41" fontId="8" fillId="2" borderId="0" xfId="0" applyNumberFormat="1" applyFont="1" applyFill="1"/>
    <xf numFmtId="41" fontId="8" fillId="2" borderId="1" xfId="0" applyNumberFormat="1" applyFont="1" applyFill="1" applyBorder="1"/>
    <xf numFmtId="41" fontId="8" fillId="2" borderId="10" xfId="0" applyNumberFormat="1" applyFont="1" applyFill="1" applyBorder="1"/>
    <xf numFmtId="167" fontId="8" fillId="2" borderId="10" xfId="0" applyNumberFormat="1" applyFont="1" applyFill="1" applyBorder="1"/>
    <xf numFmtId="167" fontId="8" fillId="2" borderId="10" xfId="0" applyNumberFormat="1" applyFont="1" applyFill="1" applyBorder="1" applyAlignment="1">
      <alignment horizontal="right"/>
    </xf>
    <xf numFmtId="167" fontId="8" fillId="2" borderId="0" xfId="0" applyNumberFormat="1" applyFont="1" applyFill="1"/>
    <xf numFmtId="167" fontId="8" fillId="2" borderId="1" xfId="0" applyNumberFormat="1" applyFont="1" applyFill="1" applyBorder="1"/>
    <xf numFmtId="41" fontId="8" fillId="0" borderId="12" xfId="0" applyNumberFormat="1" applyFont="1" applyBorder="1"/>
    <xf numFmtId="167" fontId="8" fillId="0" borderId="12" xfId="0" applyNumberFormat="1" applyFont="1" applyBorder="1"/>
    <xf numFmtId="41" fontId="10" fillId="0" borderId="10" xfId="0" applyNumberFormat="1" applyFont="1" applyBorder="1"/>
    <xf numFmtId="41" fontId="8" fillId="2" borderId="6" xfId="0" applyNumberFormat="1" applyFont="1" applyFill="1" applyBorder="1" applyAlignment="1">
      <alignment horizontal="center"/>
    </xf>
    <xf numFmtId="41" fontId="8" fillId="2" borderId="1" xfId="0" applyNumberFormat="1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13" xfId="0" applyFont="1" applyBorder="1"/>
    <xf numFmtId="3" fontId="3" fillId="0" borderId="6" xfId="0" applyNumberFormat="1" applyFont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textRotation="90" wrapText="1"/>
    </xf>
    <xf numFmtId="0" fontId="3" fillId="0" borderId="7" xfId="0" applyFont="1" applyBorder="1" applyAlignment="1">
      <alignment wrapText="1"/>
    </xf>
    <xf numFmtId="3" fontId="3" fillId="0" borderId="9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/>
    <xf numFmtId="166" fontId="5" fillId="0" borderId="9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4" xfId="0" applyFont="1" applyBorder="1"/>
    <xf numFmtId="3" fontId="3" fillId="0" borderId="7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0" fontId="3" fillId="0" borderId="7" xfId="0" applyFont="1" applyBorder="1" applyAlignment="1">
      <alignment textRotation="90"/>
    </xf>
    <xf numFmtId="0" fontId="3" fillId="0" borderId="7" xfId="0" applyFont="1" applyBorder="1"/>
    <xf numFmtId="0" fontId="3" fillId="0" borderId="14" xfId="0" applyFont="1" applyBorder="1" applyAlignment="1">
      <alignment horizontal="right"/>
    </xf>
    <xf numFmtId="3" fontId="3" fillId="0" borderId="7" xfId="0" applyNumberFormat="1" applyFont="1" applyBorder="1"/>
    <xf numFmtId="0" fontId="3" fillId="0" borderId="12" xfId="0" applyFont="1" applyBorder="1" applyAlignment="1">
      <alignment horizontal="right"/>
    </xf>
    <xf numFmtId="166" fontId="5" fillId="0" borderId="1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 indent="1"/>
    </xf>
    <xf numFmtId="167" fontId="8" fillId="4" borderId="19" xfId="0" applyNumberFormat="1" applyFont="1" applyFill="1" applyBorder="1" applyAlignment="1">
      <alignment horizontal="right"/>
    </xf>
    <xf numFmtId="41" fontId="8" fillId="4" borderId="9" xfId="0" applyNumberFormat="1" applyFont="1" applyFill="1" applyBorder="1" applyAlignment="1">
      <alignment horizontal="right"/>
    </xf>
    <xf numFmtId="167" fontId="8" fillId="4" borderId="10" xfId="0" applyNumberFormat="1" applyFont="1" applyFill="1" applyBorder="1" applyAlignment="1">
      <alignment horizontal="right"/>
    </xf>
    <xf numFmtId="41" fontId="8" fillId="4" borderId="16" xfId="0" applyNumberFormat="1" applyFont="1" applyFill="1" applyBorder="1" applyAlignment="1">
      <alignment horizontal="right"/>
    </xf>
    <xf numFmtId="167" fontId="8" fillId="4" borderId="17" xfId="0" applyNumberFormat="1" applyFont="1" applyFill="1" applyBorder="1" applyAlignment="1">
      <alignment horizontal="right"/>
    </xf>
    <xf numFmtId="3" fontId="3" fillId="0" borderId="0" xfId="0" applyNumberFormat="1" applyFont="1"/>
    <xf numFmtId="164" fontId="2" fillId="0" borderId="7" xfId="0" applyNumberFormat="1" applyFont="1" applyBorder="1" applyAlignment="1">
      <alignment horizontal="left"/>
    </xf>
    <xf numFmtId="169" fontId="5" fillId="0" borderId="0" xfId="0" applyNumberFormat="1" applyFont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3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0" fontId="0" fillId="0" borderId="1" xfId="0" applyBorder="1"/>
    <xf numFmtId="0" fontId="14" fillId="0" borderId="0" xfId="0" applyFont="1"/>
    <xf numFmtId="3" fontId="14" fillId="0" borderId="0" xfId="0" applyNumberFormat="1" applyFont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4" fillId="0" borderId="0" xfId="0" applyFont="1" applyAlignment="1">
      <alignment horizontal="center"/>
    </xf>
    <xf numFmtId="0" fontId="0" fillId="0" borderId="10" xfId="0" applyBorder="1"/>
    <xf numFmtId="3" fontId="0" fillId="0" borderId="0" xfId="0" applyNumberFormat="1" applyAlignment="1">
      <alignment vertical="center" wrapText="1"/>
    </xf>
    <xf numFmtId="164" fontId="3" fillId="0" borderId="10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3" fontId="0" fillId="0" borderId="0" xfId="0" applyNumberFormat="1"/>
    <xf numFmtId="3" fontId="8" fillId="4" borderId="15" xfId="0" applyNumberFormat="1" applyFont="1" applyFill="1" applyBorder="1"/>
    <xf numFmtId="3" fontId="8" fillId="4" borderId="5" xfId="0" applyNumberFormat="1" applyFont="1" applyFill="1" applyBorder="1" applyAlignment="1">
      <alignment horizontal="right"/>
    </xf>
    <xf numFmtId="3" fontId="8" fillId="2" borderId="2" xfId="0" applyNumberFormat="1" applyFont="1" applyFill="1" applyBorder="1"/>
    <xf numFmtId="41" fontId="8" fillId="2" borderId="29" xfId="0" applyNumberFormat="1" applyFont="1" applyFill="1" applyBorder="1"/>
    <xf numFmtId="41" fontId="13" fillId="0" borderId="12" xfId="66" applyNumberFormat="1" applyBorder="1"/>
    <xf numFmtId="0" fontId="13" fillId="0" borderId="12" xfId="66" applyBorder="1"/>
    <xf numFmtId="169" fontId="5" fillId="0" borderId="2" xfId="0" applyNumberFormat="1" applyFont="1" applyBorder="1" applyAlignment="1">
      <alignment horizontal="center"/>
    </xf>
    <xf numFmtId="168" fontId="3" fillId="0" borderId="0" xfId="0" applyNumberFormat="1" applyFont="1"/>
    <xf numFmtId="14" fontId="5" fillId="0" borderId="5" xfId="0" applyNumberFormat="1" applyFont="1" applyBorder="1" applyAlignment="1">
      <alignment horizontal="center"/>
    </xf>
    <xf numFmtId="16" fontId="3" fillId="0" borderId="0" xfId="0" applyNumberFormat="1" applyFont="1"/>
    <xf numFmtId="0" fontId="3" fillId="0" borderId="2" xfId="0" applyFont="1" applyBorder="1"/>
    <xf numFmtId="14" fontId="0" fillId="36" borderId="18" xfId="0" applyNumberFormat="1" applyFill="1" applyBorder="1"/>
    <xf numFmtId="14" fontId="0" fillId="0" borderId="0" xfId="0" applyNumberFormat="1"/>
    <xf numFmtId="0" fontId="2" fillId="0" borderId="7" xfId="0" quotePrefix="1" applyFont="1" applyBorder="1" applyAlignment="1">
      <alignment horizontal="left"/>
    </xf>
    <xf numFmtId="41" fontId="8" fillId="0" borderId="10" xfId="0" applyNumberFormat="1" applyFont="1" applyBorder="1"/>
    <xf numFmtId="41" fontId="8" fillId="3" borderId="9" xfId="0" applyNumberFormat="1" applyFont="1" applyFill="1" applyBorder="1"/>
    <xf numFmtId="0" fontId="31" fillId="0" borderId="0" xfId="0" applyFont="1"/>
    <xf numFmtId="41" fontId="8" fillId="3" borderId="9" xfId="0" applyNumberFormat="1" applyFont="1" applyFill="1" applyBorder="1" applyAlignment="1">
      <alignment horizontal="center"/>
    </xf>
    <xf numFmtId="41" fontId="8" fillId="2" borderId="12" xfId="0" applyNumberFormat="1" applyFont="1" applyFill="1" applyBorder="1"/>
    <xf numFmtId="41" fontId="8" fillId="3" borderId="5" xfId="0" applyNumberFormat="1" applyFont="1" applyFill="1" applyBorder="1"/>
    <xf numFmtId="41" fontId="8" fillId="3" borderId="12" xfId="0" applyNumberFormat="1" applyFont="1" applyFill="1" applyBorder="1"/>
    <xf numFmtId="41" fontId="13" fillId="3" borderId="12" xfId="66" applyNumberFormat="1" applyFill="1" applyBorder="1"/>
    <xf numFmtId="14" fontId="32" fillId="3" borderId="5" xfId="0" applyNumberFormat="1" applyFont="1" applyFill="1" applyBorder="1" applyAlignment="1">
      <alignment horizontal="right"/>
    </xf>
    <xf numFmtId="3" fontId="0" fillId="3" borderId="30" xfId="0" applyNumberFormat="1" applyFill="1" applyBorder="1" applyAlignment="1">
      <alignment vertical="center" wrapText="1"/>
    </xf>
    <xf numFmtId="4" fontId="0" fillId="3" borderId="31" xfId="0" applyNumberFormat="1" applyFill="1" applyBorder="1" applyAlignment="1">
      <alignment vertical="center" wrapText="1"/>
    </xf>
    <xf numFmtId="4" fontId="0" fillId="3" borderId="32" xfId="0" applyNumberFormat="1" applyFill="1" applyBorder="1" applyAlignment="1">
      <alignment vertical="center" wrapText="1"/>
    </xf>
    <xf numFmtId="3" fontId="0" fillId="3" borderId="33" xfId="0" applyNumberFormat="1" applyFill="1" applyBorder="1" applyAlignment="1">
      <alignment vertical="center" wrapText="1"/>
    </xf>
    <xf numFmtId="4" fontId="0" fillId="3" borderId="18" xfId="0" applyNumberFormat="1" applyFill="1" applyBorder="1" applyAlignment="1">
      <alignment vertical="center" wrapText="1"/>
    </xf>
    <xf numFmtId="4" fontId="0" fillId="3" borderId="34" xfId="0" applyNumberFormat="1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3" fontId="0" fillId="3" borderId="35" xfId="0" applyNumberFormat="1" applyFill="1" applyBorder="1" applyAlignment="1">
      <alignment vertical="center" wrapText="1"/>
    </xf>
    <xf numFmtId="4" fontId="0" fillId="3" borderId="36" xfId="0" applyNumberFormat="1" applyFill="1" applyBorder="1" applyAlignment="1">
      <alignment vertical="center" wrapText="1"/>
    </xf>
    <xf numFmtId="4" fontId="0" fillId="3" borderId="37" xfId="0" applyNumberFormat="1" applyFill="1" applyBorder="1" applyAlignment="1">
      <alignment vertical="center" wrapText="1"/>
    </xf>
    <xf numFmtId="41" fontId="8" fillId="2" borderId="5" xfId="0" applyNumberFormat="1" applyFont="1" applyFill="1" applyBorder="1" applyAlignment="1">
      <alignment horizontal="right"/>
    </xf>
    <xf numFmtId="41" fontId="8" fillId="2" borderId="4" xfId="0" applyNumberFormat="1" applyFont="1" applyFill="1" applyBorder="1"/>
    <xf numFmtId="41" fontId="8" fillId="2" borderId="2" xfId="0" applyNumberFormat="1" applyFont="1" applyFill="1" applyBorder="1"/>
    <xf numFmtId="41" fontId="8" fillId="3" borderId="15" xfId="0" applyNumberFormat="1" applyFont="1" applyFill="1" applyBorder="1"/>
    <xf numFmtId="41" fontId="8" fillId="4" borderId="5" xfId="0" applyNumberFormat="1" applyFont="1" applyFill="1" applyBorder="1" applyAlignment="1">
      <alignment horizontal="right"/>
    </xf>
    <xf numFmtId="41" fontId="8" fillId="4" borderId="15" xfId="0" applyNumberFormat="1" applyFont="1" applyFill="1" applyBorder="1"/>
    <xf numFmtId="41" fontId="8" fillId="3" borderId="10" xfId="0" applyNumberFormat="1" applyFont="1" applyFill="1" applyBorder="1"/>
    <xf numFmtId="0" fontId="3" fillId="0" borderId="0" xfId="0" applyFont="1" applyAlignment="1">
      <alignment horizontal="left" wrapText="1"/>
    </xf>
    <xf numFmtId="3" fontId="3" fillId="0" borderId="2" xfId="0" applyNumberFormat="1" applyFont="1" applyBorder="1" applyAlignment="1">
      <alignment horizontal="center" textRotation="90" wrapText="1"/>
    </xf>
    <xf numFmtId="41" fontId="32" fillId="3" borderId="5" xfId="0" applyNumberFormat="1" applyFont="1" applyFill="1" applyBorder="1" applyAlignment="1">
      <alignment horizontal="right"/>
    </xf>
    <xf numFmtId="41" fontId="8" fillId="3" borderId="5" xfId="0" applyNumberFormat="1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right"/>
    </xf>
    <xf numFmtId="0" fontId="0" fillId="0" borderId="18" xfId="0" applyBorder="1"/>
    <xf numFmtId="14" fontId="0" fillId="0" borderId="18" xfId="0" applyNumberFormat="1" applyBorder="1"/>
    <xf numFmtId="170" fontId="2" fillId="0" borderId="13" xfId="0" quotePrefix="1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170" fontId="35" fillId="37" borderId="9" xfId="0" quotePrefix="1" applyNumberFormat="1" applyFont="1" applyFill="1" applyBorder="1" applyAlignment="1">
      <alignment horizontal="left"/>
    </xf>
    <xf numFmtId="0" fontId="30" fillId="37" borderId="1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70" fontId="2" fillId="0" borderId="9" xfId="0" applyNumberFormat="1" applyFont="1" applyBorder="1" applyAlignment="1">
      <alignment horizontal="left"/>
    </xf>
    <xf numFmtId="170" fontId="2" fillId="0" borderId="10" xfId="0" applyNumberFormat="1" applyFont="1" applyBorder="1" applyAlignment="1">
      <alignment horizontal="left"/>
    </xf>
    <xf numFmtId="170" fontId="2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3" fontId="3" fillId="0" borderId="2" xfId="0" applyNumberFormat="1" applyFont="1" applyBorder="1" applyAlignment="1">
      <alignment horizontal="center" textRotation="90" wrapText="1"/>
    </xf>
    <xf numFmtId="3" fontId="3" fillId="0" borderId="5" xfId="0" applyNumberFormat="1" applyFont="1" applyBorder="1" applyAlignment="1">
      <alignment horizontal="center" textRotation="90" wrapText="1"/>
    </xf>
    <xf numFmtId="3" fontId="3" fillId="0" borderId="4" xfId="0" applyNumberFormat="1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3" fillId="0" borderId="13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0" fontId="2" fillId="0" borderId="9" xfId="0" quotePrefix="1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3" fontId="3" fillId="0" borderId="2" xfId="0" applyNumberFormat="1" applyFont="1" applyBorder="1" applyAlignment="1">
      <alignment horizontal="center" textRotation="90"/>
    </xf>
    <xf numFmtId="3" fontId="3" fillId="0" borderId="5" xfId="0" applyNumberFormat="1" applyFont="1" applyBorder="1" applyAlignment="1">
      <alignment horizontal="center" textRotation="90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3" fillId="37" borderId="3" xfId="0" applyNumberFormat="1" applyFont="1" applyFill="1" applyBorder="1" applyAlignment="1">
      <alignment horizontal="right"/>
    </xf>
    <xf numFmtId="3" fontId="3" fillId="37" borderId="8" xfId="0" applyNumberFormat="1" applyFont="1" applyFill="1" applyBorder="1" applyAlignment="1">
      <alignment horizontal="right"/>
    </xf>
    <xf numFmtId="3" fontId="3" fillId="37" borderId="11" xfId="0" applyNumberFormat="1" applyFont="1" applyFill="1" applyBorder="1" applyAlignment="1">
      <alignment horizontal="right"/>
    </xf>
    <xf numFmtId="0" fontId="3" fillId="37" borderId="2" xfId="0" applyFont="1" applyFill="1" applyBorder="1" applyAlignment="1">
      <alignment horizontal="right"/>
    </xf>
    <xf numFmtId="0" fontId="3" fillId="37" borderId="8" xfId="0" applyFont="1" applyFill="1" applyBorder="1" applyAlignment="1">
      <alignment horizontal="right"/>
    </xf>
    <xf numFmtId="165" fontId="3" fillId="37" borderId="3" xfId="0" applyNumberFormat="1" applyFont="1" applyFill="1" applyBorder="1" applyAlignment="1">
      <alignment horizontal="right"/>
    </xf>
    <xf numFmtId="165" fontId="3" fillId="37" borderId="8" xfId="0" applyNumberFormat="1" applyFont="1" applyFill="1" applyBorder="1" applyAlignment="1">
      <alignment horizontal="right"/>
    </xf>
    <xf numFmtId="165" fontId="3" fillId="37" borderId="11" xfId="0" applyNumberFormat="1" applyFont="1" applyFill="1" applyBorder="1" applyAlignment="1">
      <alignment horizontal="right"/>
    </xf>
  </cellXfs>
  <cellStyles count="67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Currency 2" xfId="13" xr:uid="{00000000-0005-0000-0000-00001B000000}"/>
    <cellStyle name="Explanatory Text" xfId="40" builtinId="53" customBuiltin="1"/>
    <cellStyle name="Followed Hyperlink" xfId="24" builtinId="9" hidden="1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Hyperlink" xfId="23" builtinId="8" hidden="1"/>
    <cellStyle name="Hyperlink" xfId="66" builtinId="8"/>
    <cellStyle name="Input" xfId="33" builtinId="20" customBuiltin="1"/>
    <cellStyle name="Linked Cell" xfId="36" builtinId="24" customBuiltin="1"/>
    <cellStyle name="Neutral" xfId="32" builtinId="28" customBuiltin="1"/>
    <cellStyle name="Normal" xfId="0" builtinId="0"/>
    <cellStyle name="Normal 11" xfId="8" xr:uid="{00000000-0005-0000-0000-000029000000}"/>
    <cellStyle name="Normal 12" xfId="9" xr:uid="{00000000-0005-0000-0000-00002A000000}"/>
    <cellStyle name="Normal 2" xfId="1" xr:uid="{00000000-0005-0000-0000-00002B000000}"/>
    <cellStyle name="Normal 2 2" xfId="6" xr:uid="{00000000-0005-0000-0000-00002C000000}"/>
    <cellStyle name="Normal 2 2 2" xfId="15" xr:uid="{00000000-0005-0000-0000-00002D000000}"/>
    <cellStyle name="Normal 3" xfId="2" xr:uid="{00000000-0005-0000-0000-00002E000000}"/>
    <cellStyle name="Normal 4" xfId="4" xr:uid="{00000000-0005-0000-0000-00002F000000}"/>
    <cellStyle name="Normal 5" xfId="12" xr:uid="{00000000-0005-0000-0000-000030000000}"/>
    <cellStyle name="Normal 5 2" xfId="16" xr:uid="{00000000-0005-0000-0000-000031000000}"/>
    <cellStyle name="Normal 7" xfId="7" xr:uid="{00000000-0005-0000-0000-000032000000}"/>
    <cellStyle name="Normal 7 2" xfId="17" xr:uid="{00000000-0005-0000-0000-000033000000}"/>
    <cellStyle name="Normal 9" xfId="10" xr:uid="{00000000-0005-0000-0000-000034000000}"/>
    <cellStyle name="Note" xfId="39" builtinId="10" customBuiltin="1"/>
    <cellStyle name="Output" xfId="34" builtinId="21" customBuiltin="1"/>
    <cellStyle name="Percent 2" xfId="3" xr:uid="{00000000-0005-0000-0000-000037000000}"/>
    <cellStyle name="Percent 2 2" xfId="18" xr:uid="{00000000-0005-0000-0000-000038000000}"/>
    <cellStyle name="Percent 2 2 2" xfId="11" xr:uid="{00000000-0005-0000-0000-000039000000}"/>
    <cellStyle name="Percent 2 3" xfId="19" xr:uid="{00000000-0005-0000-0000-00003A000000}"/>
    <cellStyle name="Percent 2 3 2" xfId="20" xr:uid="{00000000-0005-0000-0000-00003B000000}"/>
    <cellStyle name="Percent 3" xfId="5" xr:uid="{00000000-0005-0000-0000-00003C000000}"/>
    <cellStyle name="Percent 4" xfId="14" xr:uid="{00000000-0005-0000-0000-00003D000000}"/>
    <cellStyle name="Percent 4 2" xfId="21" xr:uid="{00000000-0005-0000-0000-00003E000000}"/>
    <cellStyle name="Percent 5 2" xfId="22" xr:uid="{00000000-0005-0000-0000-00003F000000}"/>
    <cellStyle name="Title" xfId="25" builtinId="15" customBuiltin="1"/>
    <cellStyle name="Total" xfId="41" builtinId="25" customBuiltin="1"/>
    <cellStyle name="Warning Text" xfId="38" builtinId="11" customBuiltin="1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aros4@southernct.edu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zhuj@easternc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60"/>
  <sheetViews>
    <sheetView showGridLines="0" topLeftCell="A14" zoomScaleNormal="100" workbookViewId="0">
      <selection activeCell="A48" sqref="A48"/>
    </sheetView>
  </sheetViews>
  <sheetFormatPr defaultColWidth="9.140625" defaultRowHeight="18" customHeight="1"/>
  <cols>
    <col min="1" max="1" width="14.7109375" style="7" customWidth="1"/>
    <col min="2" max="2" width="6.7109375" style="1" customWidth="1"/>
    <col min="3" max="22" width="8.85546875" style="1" customWidth="1"/>
    <col min="23" max="16384" width="9.140625" style="1"/>
  </cols>
  <sheetData>
    <row r="1" spans="1:23" ht="18" customHeight="1">
      <c r="A1" s="21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3" ht="18" customHeight="1">
      <c r="A2" s="227" t="str">
        <f>CONCATENATE(DATE!B13," Preliminary Enrollment as of ",DATE!B16)</f>
        <v>Spring 2024 Preliminary Enrollment as of April 01, 2024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3" ht="18" customHeight="1">
      <c r="A3" s="227" t="str">
        <f>CONCATENATE("Compared to ",DATE!B14," Enrollment as recorded on ",DATE!B17)</f>
        <v>Compared to Spring 2023 Enrollment as recorded on January 27, 2023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1:23" ht="18" customHeight="1">
      <c r="A4" s="1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3" ht="18" customHeight="1">
      <c r="A5" s="90"/>
      <c r="C5" s="234" t="s">
        <v>72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28" t="s">
        <v>0</v>
      </c>
      <c r="Q5" s="231" t="s">
        <v>73</v>
      </c>
      <c r="R5" s="232"/>
      <c r="S5" s="232"/>
      <c r="T5" s="232"/>
      <c r="U5" s="233"/>
      <c r="V5" s="228" t="s">
        <v>1</v>
      </c>
    </row>
    <row r="6" spans="1:23" s="9" customFormat="1" ht="112.5" customHeight="1">
      <c r="A6" s="91"/>
      <c r="B6" s="8"/>
      <c r="C6" s="22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20" t="s">
        <v>13</v>
      </c>
      <c r="O6" s="212" t="s">
        <v>14</v>
      </c>
      <c r="P6" s="229"/>
      <c r="Q6" s="19" t="s">
        <v>15</v>
      </c>
      <c r="R6" s="19" t="s">
        <v>16</v>
      </c>
      <c r="S6" s="19" t="s">
        <v>17</v>
      </c>
      <c r="T6" s="20" t="s">
        <v>18</v>
      </c>
      <c r="U6" s="10" t="s">
        <v>14</v>
      </c>
      <c r="V6" s="230"/>
    </row>
    <row r="7" spans="1:23" s="6" customFormat="1" ht="15.75" customHeight="1">
      <c r="A7" s="92"/>
      <c r="B7" s="14" t="s">
        <v>19</v>
      </c>
      <c r="C7" s="135">
        <f>DATE!$B$5</f>
        <v>45310</v>
      </c>
      <c r="D7" s="165">
        <f>DATE!$B$5</f>
        <v>45310</v>
      </c>
      <c r="E7" s="165">
        <f>DATE!$B$5</f>
        <v>45310</v>
      </c>
      <c r="F7" s="165">
        <f>DATE!$B$5</f>
        <v>45310</v>
      </c>
      <c r="G7" s="165">
        <f>DATE!$B$5</f>
        <v>45310</v>
      </c>
      <c r="H7" s="165">
        <f>DATE!$B$5</f>
        <v>45310</v>
      </c>
      <c r="I7" s="165">
        <f>DATE!$B$5</f>
        <v>45310</v>
      </c>
      <c r="J7" s="165">
        <f>DATE!$B$5</f>
        <v>45310</v>
      </c>
      <c r="K7" s="165">
        <f>DATE!$B$5</f>
        <v>45310</v>
      </c>
      <c r="L7" s="165">
        <f>DATE!$B$5</f>
        <v>45310</v>
      </c>
      <c r="M7" s="165">
        <f>DATE!$B$5</f>
        <v>45310</v>
      </c>
      <c r="N7" s="165">
        <f>DATE!$B$5</f>
        <v>45310</v>
      </c>
      <c r="O7" s="131"/>
      <c r="P7" s="176">
        <f>DATE!B7</f>
        <v>45307</v>
      </c>
      <c r="Q7" s="130">
        <f>DATE!$B$6</f>
        <v>45308</v>
      </c>
      <c r="R7" s="130">
        <f>DATE!$B$6</f>
        <v>45308</v>
      </c>
      <c r="S7" s="130">
        <f>DATE!$B$6</f>
        <v>45308</v>
      </c>
      <c r="T7" s="130">
        <f>DATE!$B$6</f>
        <v>45308</v>
      </c>
      <c r="U7" s="101"/>
      <c r="V7" s="101"/>
    </row>
    <row r="8" spans="1:23" s="13" customFormat="1" ht="15.75" customHeight="1">
      <c r="A8" s="94"/>
      <c r="B8" s="14" t="s">
        <v>20</v>
      </c>
      <c r="C8" s="132">
        <f>DATE!$B$9</f>
        <v>45331</v>
      </c>
      <c r="D8" s="133">
        <f>DATE!$B$9</f>
        <v>45331</v>
      </c>
      <c r="E8" s="133">
        <f>DATE!$B$9</f>
        <v>45331</v>
      </c>
      <c r="F8" s="133">
        <f>DATE!$B$9</f>
        <v>45331</v>
      </c>
      <c r="G8" s="133">
        <f>DATE!$B$9</f>
        <v>45331</v>
      </c>
      <c r="H8" s="133">
        <f>DATE!$B$9</f>
        <v>45331</v>
      </c>
      <c r="I8" s="133">
        <f>DATE!$B$9</f>
        <v>45331</v>
      </c>
      <c r="J8" s="133">
        <f>DATE!$B$9</f>
        <v>45331</v>
      </c>
      <c r="K8" s="133">
        <f>DATE!$B$9</f>
        <v>45331</v>
      </c>
      <c r="L8" s="133">
        <f>DATE!$B$9</f>
        <v>45331</v>
      </c>
      <c r="M8" s="133">
        <f>DATE!$B$9</f>
        <v>45331</v>
      </c>
      <c r="N8" s="133">
        <f>DATE!$B$9</f>
        <v>45331</v>
      </c>
      <c r="O8" s="134"/>
      <c r="P8" s="134">
        <f>DATE!B11</f>
        <v>45382</v>
      </c>
      <c r="Q8" s="130">
        <f>DATE!B10</f>
        <v>45329</v>
      </c>
      <c r="R8" s="130">
        <f>DATE!$B$10</f>
        <v>45329</v>
      </c>
      <c r="S8" s="130">
        <f>DATE!$B$10</f>
        <v>45329</v>
      </c>
      <c r="T8" s="130">
        <f>DATE!$B$10</f>
        <v>45329</v>
      </c>
      <c r="U8" s="178"/>
      <c r="V8" s="102"/>
    </row>
    <row r="9" spans="1:23" ht="18" customHeight="1">
      <c r="A9" s="218">
        <f>DATE!B2</f>
        <v>45383</v>
      </c>
      <c r="B9" s="219"/>
      <c r="C9" s="113"/>
      <c r="E9" s="179"/>
      <c r="O9" s="180"/>
      <c r="P9" s="3"/>
      <c r="Q9" s="2"/>
      <c r="R9" s="2"/>
      <c r="S9" s="2"/>
      <c r="T9" s="3"/>
      <c r="U9" s="3"/>
      <c r="V9" s="180"/>
    </row>
    <row r="10" spans="1:23" ht="15" customHeight="1">
      <c r="A10" s="88" t="s">
        <v>21</v>
      </c>
      <c r="B10" s="3" t="s">
        <v>22</v>
      </c>
      <c r="C10" s="136">
        <f>CCC!C36</f>
        <v>354</v>
      </c>
      <c r="D10" s="137">
        <f>CCC!C18</f>
        <v>464</v>
      </c>
      <c r="E10" s="137">
        <f>CCC!C24</f>
        <v>1389</v>
      </c>
      <c r="F10" s="137">
        <f>CCC!C12</f>
        <v>811</v>
      </c>
      <c r="G10" s="137">
        <f>CCC!C3</f>
        <v>1274</v>
      </c>
      <c r="H10" s="137">
        <f>CCC!C15</f>
        <v>576</v>
      </c>
      <c r="I10" s="137">
        <f>CCC!C21</f>
        <v>1473</v>
      </c>
      <c r="J10" s="137">
        <f>CCC!C6</f>
        <v>282</v>
      </c>
      <c r="K10" s="137">
        <f>CCC!C9</f>
        <v>1040</v>
      </c>
      <c r="L10" s="137">
        <f>CCC!C33</f>
        <v>378</v>
      </c>
      <c r="M10" s="137">
        <f>CCC!C30</f>
        <v>759</v>
      </c>
      <c r="N10" s="137">
        <f>CCC!C27</f>
        <v>1005</v>
      </c>
      <c r="O10" s="138">
        <f t="shared" ref="O10:O17" si="0">SUM(C10:N10)</f>
        <v>9805</v>
      </c>
      <c r="P10" s="139">
        <f>COSC!C22</f>
        <v>598</v>
      </c>
      <c r="Q10" s="137">
        <f>'CSU UG-GR-Same-Time'!E11</f>
        <v>6210</v>
      </c>
      <c r="R10" s="137">
        <f>'CSU UG-GR-Same-Time'!H11</f>
        <v>3090</v>
      </c>
      <c r="S10" s="137">
        <f>'CSU UG-GR-Same-Time'!K11</f>
        <v>5863</v>
      </c>
      <c r="T10" s="139">
        <f>'CSU UG-GR-Same-Time'!N11</f>
        <v>2830</v>
      </c>
      <c r="U10" s="139">
        <f>'CSU UG-GR-Same-Time'!Q11</f>
        <v>17993</v>
      </c>
      <c r="V10" s="138">
        <f>O10+P10+U10</f>
        <v>28396</v>
      </c>
      <c r="W10"/>
    </row>
    <row r="11" spans="1:23" ht="15" customHeight="1">
      <c r="A11" s="95"/>
      <c r="B11" s="11" t="s">
        <v>23</v>
      </c>
      <c r="C11" s="140">
        <f>CCC!C37</f>
        <v>860</v>
      </c>
      <c r="D11" s="141">
        <f>CCC!C19</f>
        <v>1748</v>
      </c>
      <c r="E11" s="141">
        <f>CCC!C25</f>
        <v>3846</v>
      </c>
      <c r="F11" s="141">
        <f>CCC!C13</f>
        <v>1845</v>
      </c>
      <c r="G11" s="141">
        <f>CCC!C4</f>
        <v>2512</v>
      </c>
      <c r="H11" s="141">
        <f>CCC!C16</f>
        <v>1117</v>
      </c>
      <c r="I11" s="141">
        <f>CCC!C22</f>
        <v>3019</v>
      </c>
      <c r="J11" s="141">
        <f>CCC!C7</f>
        <v>610</v>
      </c>
      <c r="K11" s="141">
        <f>CCC!C10</f>
        <v>2727</v>
      </c>
      <c r="L11" s="141">
        <f>CCC!C34</f>
        <v>753</v>
      </c>
      <c r="M11" s="141">
        <f>CCC!C31</f>
        <v>1845</v>
      </c>
      <c r="N11" s="143">
        <f>CCC!C28</f>
        <v>1775</v>
      </c>
      <c r="O11" s="142">
        <f t="shared" si="0"/>
        <v>22657</v>
      </c>
      <c r="P11" s="143">
        <f>COSC!C23</f>
        <v>1269</v>
      </c>
      <c r="Q11" s="140">
        <f>'CSU UG-GR-Same-Time'!E12</f>
        <v>3056</v>
      </c>
      <c r="R11" s="141">
        <f>'CSU UG-GR-Same-Time'!H12</f>
        <v>818</v>
      </c>
      <c r="S11" s="141">
        <f>'CSU UG-GR-Same-Time'!K12</f>
        <v>2840</v>
      </c>
      <c r="T11" s="143">
        <f>'CSU UG-GR-Same-Time'!N12</f>
        <v>1112</v>
      </c>
      <c r="U11" s="143">
        <f>'CSU UG-GR-Same-Time'!Q12</f>
        <v>7826</v>
      </c>
      <c r="V11" s="142">
        <f t="shared" ref="V11:V18" si="1">O11+P11+U11</f>
        <v>31752</v>
      </c>
      <c r="W11"/>
    </row>
    <row r="12" spans="1:23" ht="15" customHeight="1">
      <c r="A12" s="96"/>
      <c r="B12" s="5" t="s">
        <v>14</v>
      </c>
      <c r="C12" s="140">
        <f>CCC!C38</f>
        <v>1214</v>
      </c>
      <c r="D12" s="141">
        <f>CCC!C20</f>
        <v>2212</v>
      </c>
      <c r="E12" s="141">
        <f>CCC!C26</f>
        <v>5235</v>
      </c>
      <c r="F12" s="141">
        <f>CCC!C14</f>
        <v>2656</v>
      </c>
      <c r="G12" s="141">
        <f>CCC!C5</f>
        <v>3786</v>
      </c>
      <c r="H12" s="141">
        <f>CCC!C17</f>
        <v>1693</v>
      </c>
      <c r="I12" s="141">
        <f>CCC!C23</f>
        <v>4492</v>
      </c>
      <c r="J12" s="141">
        <f>CCC!C8</f>
        <v>892</v>
      </c>
      <c r="K12" s="141">
        <f>CCC!C11</f>
        <v>3767</v>
      </c>
      <c r="L12" s="141">
        <f>CCC!C35</f>
        <v>1131</v>
      </c>
      <c r="M12" s="141">
        <f>CCC!C32</f>
        <v>2604</v>
      </c>
      <c r="N12" s="141">
        <f>CCC!C29</f>
        <v>2780</v>
      </c>
      <c r="O12" s="146">
        <f t="shared" si="0"/>
        <v>32462</v>
      </c>
      <c r="P12" s="147">
        <f>COSC!C24</f>
        <v>1867</v>
      </c>
      <c r="Q12" s="141">
        <f>'CSU UG-GR-Same-Time'!E13</f>
        <v>9266</v>
      </c>
      <c r="R12" s="141">
        <f>'CSU UG-GR-Same-Time'!H13</f>
        <v>3908</v>
      </c>
      <c r="S12" s="141">
        <f>'CSU UG-GR-Same-Time'!K13</f>
        <v>8703</v>
      </c>
      <c r="T12" s="143">
        <f>'CSU UG-GR-Same-Time'!N13</f>
        <v>3942</v>
      </c>
      <c r="U12" s="143">
        <f>'CSU UG-GR-Same-Time'!Q13</f>
        <v>25819</v>
      </c>
      <c r="V12" s="146">
        <f t="shared" si="1"/>
        <v>60148</v>
      </c>
      <c r="W12"/>
    </row>
    <row r="13" spans="1:23" ht="15" customHeight="1">
      <c r="A13" s="90" t="s">
        <v>24</v>
      </c>
      <c r="B13" s="3" t="s">
        <v>22</v>
      </c>
      <c r="C13" s="136">
        <f>CCC!D36</f>
        <v>5326</v>
      </c>
      <c r="D13" s="137">
        <f>CCC!D18</f>
        <v>6682</v>
      </c>
      <c r="E13" s="137">
        <f>CCC!D24</f>
        <v>17787</v>
      </c>
      <c r="F13" s="137">
        <f>CCC!D12</f>
        <v>12454</v>
      </c>
      <c r="G13" s="137">
        <f>CCC!D3</f>
        <v>18039</v>
      </c>
      <c r="H13" s="137">
        <f>CCC!D15</f>
        <v>8622</v>
      </c>
      <c r="I13" s="137">
        <f>CCC!D21</f>
        <v>17287</v>
      </c>
      <c r="J13" s="137">
        <f>CCC!D6</f>
        <v>4042</v>
      </c>
      <c r="K13" s="137">
        <f>CCC!D9</f>
        <v>12839</v>
      </c>
      <c r="L13" s="137">
        <f>CCC!D33</f>
        <v>5133</v>
      </c>
      <c r="M13" s="137">
        <f>CCC!D30</f>
        <v>10234</v>
      </c>
      <c r="N13" s="137">
        <f>CCC!D27</f>
        <v>13355</v>
      </c>
      <c r="O13" s="138">
        <f t="shared" si="0"/>
        <v>131800</v>
      </c>
      <c r="P13" s="139">
        <f>COSC!C36</f>
        <v>7593</v>
      </c>
      <c r="Q13" s="137">
        <f>'CSU UG-GR-Same-Time'!E14</f>
        <v>88185.5</v>
      </c>
      <c r="R13" s="137">
        <f>'CSU UG-GR-Same-Time'!H14</f>
        <v>45898</v>
      </c>
      <c r="S13" s="137">
        <f>'CSU UG-GR-Same-Time'!K14</f>
        <v>82120</v>
      </c>
      <c r="T13" s="139">
        <f>'CSU UG-GR-Same-Time'!N14</f>
        <v>40806</v>
      </c>
      <c r="U13" s="139">
        <f>'CSU UG-GR-Same-Time'!Q14</f>
        <v>257009.5</v>
      </c>
      <c r="V13" s="138">
        <f t="shared" si="1"/>
        <v>396402.5</v>
      </c>
      <c r="W13" s="169"/>
    </row>
    <row r="14" spans="1:23" ht="15" customHeight="1">
      <c r="A14" s="95"/>
      <c r="B14" s="11" t="s">
        <v>23</v>
      </c>
      <c r="C14" s="140">
        <f>CCC!D37</f>
        <v>5666</v>
      </c>
      <c r="D14" s="141">
        <f>CCC!D19</f>
        <v>12402</v>
      </c>
      <c r="E14" s="141">
        <f>CCC!D25</f>
        <v>25295</v>
      </c>
      <c r="F14" s="141">
        <f>CCC!D13</f>
        <v>13257</v>
      </c>
      <c r="G14" s="141">
        <f>CCC!D4</f>
        <v>16145</v>
      </c>
      <c r="H14" s="141">
        <f>CCC!D16</f>
        <v>8537</v>
      </c>
      <c r="I14" s="141">
        <f>CCC!D22</f>
        <v>19366</v>
      </c>
      <c r="J14" s="141">
        <f>CCC!D7</f>
        <v>4514</v>
      </c>
      <c r="K14" s="141">
        <f>CCC!D10</f>
        <v>16772</v>
      </c>
      <c r="L14" s="141">
        <f>CCC!D34</f>
        <v>5420</v>
      </c>
      <c r="M14" s="141">
        <f>CCC!D31</f>
        <v>12446</v>
      </c>
      <c r="N14" s="141">
        <f>CCC!D28</f>
        <v>11916</v>
      </c>
      <c r="O14" s="142">
        <f t="shared" si="0"/>
        <v>151736</v>
      </c>
      <c r="P14" s="143">
        <f>COSC!C37</f>
        <v>7618</v>
      </c>
      <c r="Q14" s="140">
        <f>'CSU UG-GR-Same-Time'!E15</f>
        <v>17552</v>
      </c>
      <c r="R14" s="141">
        <f>'CSU UG-GR-Same-Time'!H15</f>
        <v>2129.8000000000002</v>
      </c>
      <c r="S14" s="141">
        <f>'CSU UG-GR-Same-Time'!K15</f>
        <v>14906</v>
      </c>
      <c r="T14" s="143">
        <f>'CSU UG-GR-Same-Time'!N15</f>
        <v>6444</v>
      </c>
      <c r="U14" s="143">
        <f>'CSU UG-GR-Same-Time'!Q15</f>
        <v>41031.800000000003</v>
      </c>
      <c r="V14" s="142">
        <f t="shared" si="1"/>
        <v>200385.8</v>
      </c>
      <c r="W14" s="169"/>
    </row>
    <row r="15" spans="1:23" ht="15" customHeight="1">
      <c r="A15" s="96"/>
      <c r="B15" s="5" t="s">
        <v>14</v>
      </c>
      <c r="C15" s="140">
        <f>CCC!D38</f>
        <v>10992</v>
      </c>
      <c r="D15" s="145">
        <f>CCC!D20</f>
        <v>19084</v>
      </c>
      <c r="E15" s="145">
        <f>CCC!D26</f>
        <v>43082</v>
      </c>
      <c r="F15" s="145">
        <f>CCC!D14</f>
        <v>25711</v>
      </c>
      <c r="G15" s="145">
        <f>CCC!D5</f>
        <v>34184</v>
      </c>
      <c r="H15" s="145">
        <f>CCC!D17</f>
        <v>17159</v>
      </c>
      <c r="I15" s="145">
        <f>CCC!D23</f>
        <v>36653</v>
      </c>
      <c r="J15" s="145">
        <f>CCC!D8</f>
        <v>8556</v>
      </c>
      <c r="K15" s="145">
        <f>CCC!D11</f>
        <v>29611</v>
      </c>
      <c r="L15" s="145">
        <f>CCC!D35</f>
        <v>10553</v>
      </c>
      <c r="M15" s="145">
        <f>CCC!D32</f>
        <v>22680</v>
      </c>
      <c r="N15" s="145">
        <f>CCC!D29</f>
        <v>25271</v>
      </c>
      <c r="O15" s="146">
        <f t="shared" si="0"/>
        <v>283536</v>
      </c>
      <c r="P15" s="147">
        <f>COSC!C38</f>
        <v>15211</v>
      </c>
      <c r="Q15" s="141">
        <f>'CSU UG-GR-Same-Time'!E16</f>
        <v>105737.5</v>
      </c>
      <c r="R15" s="141">
        <f>'CSU UG-GR-Same-Time'!H16</f>
        <v>48027.8</v>
      </c>
      <c r="S15" s="141">
        <f>'CSU UG-GR-Same-Time'!K16</f>
        <v>97026</v>
      </c>
      <c r="T15" s="143">
        <f>'CSU UG-GR-Same-Time'!N16</f>
        <v>47250</v>
      </c>
      <c r="U15" s="143">
        <f>'CSU UG-GR-Same-Time'!Q16</f>
        <v>298041.3</v>
      </c>
      <c r="V15" s="146">
        <f t="shared" si="1"/>
        <v>596788.30000000005</v>
      </c>
      <c r="W15" s="169"/>
    </row>
    <row r="16" spans="1:23" ht="15" customHeight="1">
      <c r="A16" s="90" t="s">
        <v>25</v>
      </c>
      <c r="B16" s="3" t="s">
        <v>22</v>
      </c>
      <c r="C16" s="136">
        <f>CCC!E36</f>
        <v>355.06666666666666</v>
      </c>
      <c r="D16" s="137">
        <f>CCC!E18</f>
        <v>445.46666666666664</v>
      </c>
      <c r="E16" s="137">
        <f>CCC!E24</f>
        <v>1185.8</v>
      </c>
      <c r="F16" s="137">
        <f>CCC!E12</f>
        <v>830.26666666666665</v>
      </c>
      <c r="G16" s="137">
        <f>CCC!E3</f>
        <v>1202.5999999999999</v>
      </c>
      <c r="H16" s="137">
        <f>CCC!E15</f>
        <v>574.79999999999995</v>
      </c>
      <c r="I16" s="137">
        <f>CCC!E21</f>
        <v>1152.4666666666667</v>
      </c>
      <c r="J16" s="137">
        <f>CCC!E6</f>
        <v>269.46666666666664</v>
      </c>
      <c r="K16" s="137">
        <f>CCC!E9</f>
        <v>855.93333333333328</v>
      </c>
      <c r="L16" s="137">
        <f>CCC!E33</f>
        <v>342.2</v>
      </c>
      <c r="M16" s="137">
        <f>CCC!E30</f>
        <v>682.26666666666665</v>
      </c>
      <c r="N16" s="137">
        <f>CCC!E27</f>
        <v>890.33333333333337</v>
      </c>
      <c r="O16" s="138">
        <f t="shared" si="0"/>
        <v>8786.6666666666661</v>
      </c>
      <c r="P16" s="143">
        <f>COSC!C50</f>
        <v>509.85</v>
      </c>
      <c r="Q16" s="137">
        <f>'CSU UG-GR-Same-Time'!E17</f>
        <v>5954.8833333333332</v>
      </c>
      <c r="R16" s="137">
        <f>'CSU UG-GR-Same-Time'!H17</f>
        <v>3073.85</v>
      </c>
      <c r="S16" s="137">
        <f>'CSU UG-GR-Same-Time'!K17</f>
        <v>5637.4000000000005</v>
      </c>
      <c r="T16" s="139">
        <f>'CSU UG-GR-Same-Time'!N17</f>
        <v>2737.3</v>
      </c>
      <c r="U16" s="139">
        <f>'CSU UG-GR-Same-Time'!Q17</f>
        <v>17403.433333333334</v>
      </c>
      <c r="V16" s="138">
        <f t="shared" si="1"/>
        <v>26699.95</v>
      </c>
      <c r="W16"/>
    </row>
    <row r="17" spans="1:43" ht="15" customHeight="1">
      <c r="A17" s="95"/>
      <c r="B17" s="11" t="s">
        <v>23</v>
      </c>
      <c r="C17" s="140">
        <f>CCC!E37</f>
        <v>377.73333333333335</v>
      </c>
      <c r="D17" s="141">
        <f>CCC!E19</f>
        <v>826.8</v>
      </c>
      <c r="E17" s="141">
        <f>CCC!E25</f>
        <v>1686.3333333333333</v>
      </c>
      <c r="F17" s="141">
        <f>CCC!E13</f>
        <v>883.8</v>
      </c>
      <c r="G17" s="141">
        <f>CCC!E4</f>
        <v>1076.3333333333333</v>
      </c>
      <c r="H17" s="141">
        <f>CCC!E16</f>
        <v>569.13333333333333</v>
      </c>
      <c r="I17" s="141">
        <f>CCC!E22</f>
        <v>1291.0666666666666</v>
      </c>
      <c r="J17" s="141">
        <f>CCC!E7</f>
        <v>300.93333333333334</v>
      </c>
      <c r="K17" s="141">
        <f>CCC!E10</f>
        <v>1118.1333333333334</v>
      </c>
      <c r="L17" s="141">
        <f>CCC!E34</f>
        <v>361.33333333333331</v>
      </c>
      <c r="M17" s="141">
        <f>CCC!E31</f>
        <v>829.73333333333335</v>
      </c>
      <c r="N17" s="141">
        <f>CCC!E28</f>
        <v>794.4</v>
      </c>
      <c r="O17" s="142">
        <f t="shared" si="0"/>
        <v>10115.733333333334</v>
      </c>
      <c r="P17" s="143">
        <f>COSC!C51</f>
        <v>514.61666666666667</v>
      </c>
      <c r="Q17" s="140">
        <f>'CSU UG-GR-Same-Time'!E18</f>
        <v>1279.3916666666667</v>
      </c>
      <c r="R17" s="141">
        <f>'CSU UG-GR-Same-Time'!H18</f>
        <v>148.93666666666667</v>
      </c>
      <c r="S17" s="141">
        <f>'CSU UG-GR-Same-Time'!K18</f>
        <v>1086.2333333333333</v>
      </c>
      <c r="T17" s="143">
        <f>'CSU UG-GR-Same-Time'!N18</f>
        <v>471.9</v>
      </c>
      <c r="U17" s="143">
        <f>'CSU UG-GR-Same-Time'!Q18</f>
        <v>2986.4616666666666</v>
      </c>
      <c r="V17" s="142">
        <f t="shared" si="1"/>
        <v>13616.811666666666</v>
      </c>
      <c r="W17"/>
    </row>
    <row r="18" spans="1:43" ht="15" customHeight="1">
      <c r="A18" s="96"/>
      <c r="B18" s="5" t="s">
        <v>14</v>
      </c>
      <c r="C18" s="140">
        <f>CCC!E38</f>
        <v>732.8</v>
      </c>
      <c r="D18" s="145">
        <f>CCC!E20</f>
        <v>1272.2666666666667</v>
      </c>
      <c r="E18" s="145">
        <f>CCC!E26</f>
        <v>2872.1333333333332</v>
      </c>
      <c r="F18" s="145">
        <f>CCC!E14</f>
        <v>1714.0666666666666</v>
      </c>
      <c r="G18" s="145">
        <f>CCC!E5</f>
        <v>2278.9333333333334</v>
      </c>
      <c r="H18" s="145">
        <f>CCC!E17</f>
        <v>1143.9333333333334</v>
      </c>
      <c r="I18" s="145">
        <f>CCC!E23</f>
        <v>2443.5333333333333</v>
      </c>
      <c r="J18" s="145">
        <f>CCC!E8</f>
        <v>570.4</v>
      </c>
      <c r="K18" s="145">
        <f>CCC!E11</f>
        <v>1974.0666666666666</v>
      </c>
      <c r="L18" s="145">
        <f>CCC!E35</f>
        <v>703.5333333333333</v>
      </c>
      <c r="M18" s="145">
        <f>CCC!E32</f>
        <v>1512</v>
      </c>
      <c r="N18" s="145">
        <f>CCC!E29</f>
        <v>1684.7333333333333</v>
      </c>
      <c r="O18" s="146">
        <f>SUM(C18:N18)</f>
        <v>18902.400000000001</v>
      </c>
      <c r="P18" s="147">
        <f>COSC!C52</f>
        <v>1024.4666666666667</v>
      </c>
      <c r="Q18" s="141">
        <f>'CSU UG-GR-Same-Time'!E19</f>
        <v>7234.2750000000005</v>
      </c>
      <c r="R18" s="141">
        <f>'CSU UG-GR-Same-Time'!H19</f>
        <v>3222.7866666666669</v>
      </c>
      <c r="S18" s="141">
        <f>'CSU UG-GR-Same-Time'!K19</f>
        <v>6723.6333333333332</v>
      </c>
      <c r="T18" s="143">
        <f>'CSU UG-GR-Same-Time'!N19</f>
        <v>3209.2</v>
      </c>
      <c r="U18" s="143">
        <f>'CSU UG-GR-Same-Time'!Q19</f>
        <v>20389.895</v>
      </c>
      <c r="V18" s="146">
        <f t="shared" si="1"/>
        <v>40316.761666666673</v>
      </c>
      <c r="W18"/>
    </row>
    <row r="19" spans="1:43" ht="8.1" customHeight="1">
      <c r="A19" s="90"/>
      <c r="B19" s="3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0"/>
      <c r="R19" s="40"/>
      <c r="S19" s="40"/>
      <c r="T19" s="40"/>
      <c r="U19" s="41"/>
      <c r="V19" s="41"/>
    </row>
    <row r="20" spans="1:43" ht="18" customHeight="1">
      <c r="A20" s="220">
        <f>DATE!B3</f>
        <v>44953</v>
      </c>
      <c r="B20" s="221"/>
      <c r="C20" s="224">
        <v>44949</v>
      </c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6"/>
      <c r="O20" s="120"/>
      <c r="P20" s="120"/>
      <c r="Q20" s="224">
        <v>44953</v>
      </c>
      <c r="R20" s="225"/>
      <c r="S20" s="225"/>
      <c r="T20" s="226"/>
      <c r="U20" s="120"/>
      <c r="V20" s="120"/>
    </row>
    <row r="21" spans="1:43" ht="15" customHeight="1">
      <c r="A21" s="88" t="s">
        <v>21</v>
      </c>
      <c r="B21" s="3" t="s">
        <v>22</v>
      </c>
      <c r="C21" s="39">
        <v>367</v>
      </c>
      <c r="D21" s="40">
        <v>417</v>
      </c>
      <c r="E21" s="137">
        <v>1342</v>
      </c>
      <c r="F21" s="137">
        <v>893</v>
      </c>
      <c r="G21" s="137">
        <v>1231</v>
      </c>
      <c r="H21" s="40">
        <v>620</v>
      </c>
      <c r="I21" s="137">
        <v>1385</v>
      </c>
      <c r="J21" s="40">
        <v>311</v>
      </c>
      <c r="K21" s="137">
        <v>1128</v>
      </c>
      <c r="L21" s="40">
        <v>332</v>
      </c>
      <c r="M21" s="137">
        <v>800</v>
      </c>
      <c r="N21" s="137">
        <v>1132</v>
      </c>
      <c r="O21" s="138">
        <v>10130</v>
      </c>
      <c r="P21" s="143">
        <f>COSC!B22</f>
        <v>480</v>
      </c>
      <c r="Q21" s="137">
        <v>5894</v>
      </c>
      <c r="R21" s="137">
        <v>3146</v>
      </c>
      <c r="S21" s="137">
        <v>5643</v>
      </c>
      <c r="T21" s="139">
        <v>2939</v>
      </c>
      <c r="U21" s="139">
        <v>17622</v>
      </c>
      <c r="V21" s="138">
        <f>O21+P21+U21</f>
        <v>28232</v>
      </c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</row>
    <row r="22" spans="1:43" ht="15" customHeight="1">
      <c r="A22" s="95"/>
      <c r="B22" s="11" t="s">
        <v>23</v>
      </c>
      <c r="C22" s="43">
        <v>630</v>
      </c>
      <c r="D22" s="141">
        <v>1713</v>
      </c>
      <c r="E22" s="141">
        <v>3613</v>
      </c>
      <c r="F22" s="141">
        <v>1974</v>
      </c>
      <c r="G22" s="141">
        <v>2457</v>
      </c>
      <c r="H22" s="141">
        <v>1096</v>
      </c>
      <c r="I22" s="141">
        <v>2850</v>
      </c>
      <c r="J22" s="44">
        <v>736</v>
      </c>
      <c r="K22" s="141">
        <v>2414</v>
      </c>
      <c r="L22" s="44">
        <v>689</v>
      </c>
      <c r="M22" s="141">
        <v>1789</v>
      </c>
      <c r="N22" s="143">
        <v>1678</v>
      </c>
      <c r="O22" s="142">
        <v>20887</v>
      </c>
      <c r="P22" s="143">
        <f>COSC!B23</f>
        <v>1222</v>
      </c>
      <c r="Q22" s="140">
        <v>3016</v>
      </c>
      <c r="R22" s="44">
        <v>697</v>
      </c>
      <c r="S22" s="141">
        <v>2411</v>
      </c>
      <c r="T22" s="143">
        <v>1071</v>
      </c>
      <c r="U22" s="143">
        <v>7195</v>
      </c>
      <c r="V22" s="142">
        <f t="shared" ref="V22:V28" si="2">O22+P22+U22</f>
        <v>29304</v>
      </c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</row>
    <row r="23" spans="1:43" ht="15" customHeight="1">
      <c r="A23" s="96"/>
      <c r="B23" s="5" t="s">
        <v>14</v>
      </c>
      <c r="C23" s="140">
        <v>997</v>
      </c>
      <c r="D23" s="141">
        <v>2130</v>
      </c>
      <c r="E23" s="141">
        <v>4955</v>
      </c>
      <c r="F23" s="141">
        <v>2867</v>
      </c>
      <c r="G23" s="141">
        <v>3688</v>
      </c>
      <c r="H23" s="141">
        <v>1716</v>
      </c>
      <c r="I23" s="141">
        <v>4235</v>
      </c>
      <c r="J23" s="141">
        <v>1047</v>
      </c>
      <c r="K23" s="141">
        <v>3542</v>
      </c>
      <c r="L23" s="141">
        <v>1021</v>
      </c>
      <c r="M23" s="141">
        <v>2589</v>
      </c>
      <c r="N23" s="141">
        <v>2810</v>
      </c>
      <c r="O23" s="146">
        <v>31017</v>
      </c>
      <c r="P23" s="147">
        <f>COSC!B24</f>
        <v>1702</v>
      </c>
      <c r="Q23" s="141">
        <v>8910</v>
      </c>
      <c r="R23" s="141">
        <v>3843</v>
      </c>
      <c r="S23" s="141">
        <v>8054</v>
      </c>
      <c r="T23" s="143">
        <v>4010</v>
      </c>
      <c r="U23" s="143">
        <v>24817</v>
      </c>
      <c r="V23" s="146">
        <f t="shared" si="2"/>
        <v>57536</v>
      </c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</row>
    <row r="24" spans="1:43" ht="15" customHeight="1">
      <c r="A24" s="90" t="s">
        <v>24</v>
      </c>
      <c r="B24" s="3" t="s">
        <v>22</v>
      </c>
      <c r="C24" s="136">
        <v>5182</v>
      </c>
      <c r="D24" s="137">
        <v>5466</v>
      </c>
      <c r="E24" s="137">
        <v>17800</v>
      </c>
      <c r="F24" s="137">
        <v>11727</v>
      </c>
      <c r="G24" s="137">
        <v>16645</v>
      </c>
      <c r="H24" s="137">
        <v>8442</v>
      </c>
      <c r="I24" s="137">
        <v>18398</v>
      </c>
      <c r="J24" s="137">
        <v>4197</v>
      </c>
      <c r="K24" s="137">
        <v>15047</v>
      </c>
      <c r="L24" s="137">
        <v>4486</v>
      </c>
      <c r="M24" s="137">
        <v>10924</v>
      </c>
      <c r="N24" s="137">
        <v>14955</v>
      </c>
      <c r="O24" s="138">
        <v>135885</v>
      </c>
      <c r="P24" s="139">
        <f>COSC!B36</f>
        <v>6054</v>
      </c>
      <c r="Q24" s="137">
        <v>83550</v>
      </c>
      <c r="R24" s="137">
        <v>46205</v>
      </c>
      <c r="S24" s="137">
        <v>78642</v>
      </c>
      <c r="T24" s="139">
        <v>41978</v>
      </c>
      <c r="U24" s="139">
        <v>250375</v>
      </c>
      <c r="V24" s="138">
        <f t="shared" si="2"/>
        <v>392314</v>
      </c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</row>
    <row r="25" spans="1:43" ht="15" customHeight="1">
      <c r="A25" s="95"/>
      <c r="B25" s="11" t="s">
        <v>23</v>
      </c>
      <c r="C25" s="140">
        <v>3965</v>
      </c>
      <c r="D25" s="141">
        <v>11769</v>
      </c>
      <c r="E25" s="141">
        <v>24099</v>
      </c>
      <c r="F25" s="141">
        <v>12155</v>
      </c>
      <c r="G25" s="141">
        <v>16230</v>
      </c>
      <c r="H25" s="141">
        <v>7227</v>
      </c>
      <c r="I25" s="141">
        <v>19134</v>
      </c>
      <c r="J25" s="141">
        <v>4863</v>
      </c>
      <c r="K25" s="141">
        <v>16194</v>
      </c>
      <c r="L25" s="141">
        <v>4370</v>
      </c>
      <c r="M25" s="141">
        <v>12091</v>
      </c>
      <c r="N25" s="141">
        <v>10661</v>
      </c>
      <c r="O25" s="142">
        <v>140142</v>
      </c>
      <c r="P25" s="143">
        <f>COSC!B37</f>
        <v>7249</v>
      </c>
      <c r="Q25" s="140">
        <v>17743.5</v>
      </c>
      <c r="R25" s="141">
        <v>2154.4</v>
      </c>
      <c r="S25" s="141">
        <v>13221.5</v>
      </c>
      <c r="T25" s="143">
        <v>6582</v>
      </c>
      <c r="U25" s="143">
        <v>39701.4</v>
      </c>
      <c r="V25" s="142">
        <f t="shared" si="2"/>
        <v>187092.4</v>
      </c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</row>
    <row r="26" spans="1:43" ht="15" customHeight="1">
      <c r="A26" s="96"/>
      <c r="B26" s="5" t="s">
        <v>14</v>
      </c>
      <c r="C26" s="140">
        <v>9147</v>
      </c>
      <c r="D26" s="145">
        <v>17235</v>
      </c>
      <c r="E26" s="145">
        <v>41899</v>
      </c>
      <c r="F26" s="145">
        <v>23882</v>
      </c>
      <c r="G26" s="145">
        <v>32875</v>
      </c>
      <c r="H26" s="145">
        <v>15669</v>
      </c>
      <c r="I26" s="145">
        <v>37532</v>
      </c>
      <c r="J26" s="145">
        <v>9060</v>
      </c>
      <c r="K26" s="145">
        <v>31241</v>
      </c>
      <c r="L26" s="145">
        <v>8856</v>
      </c>
      <c r="M26" s="145">
        <v>23015</v>
      </c>
      <c r="N26" s="145">
        <v>25616</v>
      </c>
      <c r="O26" s="146">
        <v>276027</v>
      </c>
      <c r="P26" s="147">
        <f>COSC!B38</f>
        <v>13303</v>
      </c>
      <c r="Q26" s="141">
        <v>101293.5</v>
      </c>
      <c r="R26" s="141">
        <v>48359.4</v>
      </c>
      <c r="S26" s="141">
        <v>91863.5</v>
      </c>
      <c r="T26" s="143">
        <v>48560</v>
      </c>
      <c r="U26" s="143">
        <v>290076.40000000002</v>
      </c>
      <c r="V26" s="146">
        <f t="shared" si="2"/>
        <v>579406.4</v>
      </c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</row>
    <row r="27" spans="1:43" ht="15" customHeight="1">
      <c r="A27" s="90" t="s">
        <v>25</v>
      </c>
      <c r="B27" s="3" t="s">
        <v>22</v>
      </c>
      <c r="C27" s="136">
        <v>345.46666666666664</v>
      </c>
      <c r="D27" s="137">
        <v>364.4</v>
      </c>
      <c r="E27" s="137">
        <v>1186.6666666666667</v>
      </c>
      <c r="F27" s="137">
        <v>781.8</v>
      </c>
      <c r="G27" s="137">
        <v>1109.6666666666667</v>
      </c>
      <c r="H27" s="137">
        <v>562.79999999999995</v>
      </c>
      <c r="I27" s="137">
        <v>1226.5333333333333</v>
      </c>
      <c r="J27" s="137">
        <v>279.8</v>
      </c>
      <c r="K27" s="137">
        <v>1003.1333333333333</v>
      </c>
      <c r="L27" s="137">
        <v>299.06666666666666</v>
      </c>
      <c r="M27" s="137">
        <v>728.26666666666665</v>
      </c>
      <c r="N27" s="137">
        <v>997</v>
      </c>
      <c r="O27" s="138">
        <v>9059</v>
      </c>
      <c r="P27" s="143">
        <f>COSC!B50</f>
        <v>405.9</v>
      </c>
      <c r="Q27" s="137">
        <v>5645.8666666666668</v>
      </c>
      <c r="R27" s="137">
        <v>3093.5833333333335</v>
      </c>
      <c r="S27" s="137">
        <v>5382.1083333333336</v>
      </c>
      <c r="T27" s="139">
        <v>2812.4166666666665</v>
      </c>
      <c r="U27" s="139">
        <v>16933.975000000002</v>
      </c>
      <c r="V27" s="138">
        <f t="shared" si="2"/>
        <v>26398.875</v>
      </c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</row>
    <row r="28" spans="1:43" ht="15" customHeight="1">
      <c r="A28" s="95"/>
      <c r="B28" s="11" t="s">
        <v>23</v>
      </c>
      <c r="C28" s="140">
        <v>264.33333333333331</v>
      </c>
      <c r="D28" s="141">
        <v>784.6</v>
      </c>
      <c r="E28" s="141">
        <v>1606.6</v>
      </c>
      <c r="F28" s="141">
        <v>810.33333333333337</v>
      </c>
      <c r="G28" s="141">
        <v>1082</v>
      </c>
      <c r="H28" s="141">
        <v>481.8</v>
      </c>
      <c r="I28" s="141">
        <v>1275.5999999999999</v>
      </c>
      <c r="J28" s="141">
        <v>324.2</v>
      </c>
      <c r="K28" s="141">
        <v>1079.5999999999999</v>
      </c>
      <c r="L28" s="141">
        <v>291.33333333333331</v>
      </c>
      <c r="M28" s="141">
        <v>806.06666666666672</v>
      </c>
      <c r="N28" s="141">
        <v>710.73333333333335</v>
      </c>
      <c r="O28" s="142">
        <v>9342.7999999999993</v>
      </c>
      <c r="P28" s="143">
        <f>COSC!B51</f>
        <v>489.46666666666664</v>
      </c>
      <c r="Q28" s="140">
        <v>1288.175</v>
      </c>
      <c r="R28" s="141">
        <v>148.81</v>
      </c>
      <c r="S28" s="141">
        <v>968.25833333333333</v>
      </c>
      <c r="T28" s="143">
        <v>483.7166666666667</v>
      </c>
      <c r="U28" s="143">
        <v>2888.96</v>
      </c>
      <c r="V28" s="142">
        <f t="shared" si="2"/>
        <v>12721.226666666666</v>
      </c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</row>
    <row r="29" spans="1:43" ht="15" customHeight="1">
      <c r="A29" s="96"/>
      <c r="B29" s="5" t="s">
        <v>14</v>
      </c>
      <c r="C29" s="140">
        <v>609.79999999999995</v>
      </c>
      <c r="D29" s="145">
        <v>1149</v>
      </c>
      <c r="E29" s="145">
        <v>2793.2666666666664</v>
      </c>
      <c r="F29" s="145">
        <v>1592.1333333333332</v>
      </c>
      <c r="G29" s="145">
        <v>2191.666666666667</v>
      </c>
      <c r="H29" s="145">
        <v>1044.5999999999999</v>
      </c>
      <c r="I29" s="145">
        <v>2502.1333333333332</v>
      </c>
      <c r="J29" s="145">
        <v>604</v>
      </c>
      <c r="K29" s="145">
        <v>2082.7333333333331</v>
      </c>
      <c r="L29" s="145">
        <v>590.4</v>
      </c>
      <c r="M29" s="145">
        <v>1534.3333333333335</v>
      </c>
      <c r="N29" s="145">
        <v>1707.7333333333333</v>
      </c>
      <c r="O29" s="146">
        <v>18401.8</v>
      </c>
      <c r="P29" s="147">
        <f>COSC!B52</f>
        <v>895.36666666666667</v>
      </c>
      <c r="Q29" s="141">
        <v>6934.0416666666661</v>
      </c>
      <c r="R29" s="141">
        <v>3242.3933333333334</v>
      </c>
      <c r="S29" s="141">
        <v>6350.3666666666668</v>
      </c>
      <c r="T29" s="143">
        <v>3296.1333333333332</v>
      </c>
      <c r="U29" s="143">
        <v>19822.934999999998</v>
      </c>
      <c r="V29" s="146">
        <f>O29+P29+U29</f>
        <v>39120.101666666662</v>
      </c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</row>
    <row r="30" spans="1:43" ht="8.1" customHeight="1">
      <c r="A30" s="90"/>
      <c r="B30" s="3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1"/>
      <c r="V30" s="41"/>
    </row>
    <row r="31" spans="1:43" ht="18" customHeight="1">
      <c r="A31" s="97" t="s">
        <v>26</v>
      </c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120"/>
      <c r="P31" s="120"/>
      <c r="Q31" s="121"/>
      <c r="R31" s="121"/>
      <c r="S31" s="121"/>
      <c r="T31" s="121"/>
      <c r="U31" s="120"/>
      <c r="V31" s="120"/>
    </row>
    <row r="32" spans="1:43" ht="15" customHeight="1">
      <c r="A32" s="88" t="s">
        <v>21</v>
      </c>
      <c r="B32" s="3" t="s">
        <v>22</v>
      </c>
      <c r="C32" s="48">
        <f t="shared" ref="C32:N32" si="3">(C10-C21)/C21</f>
        <v>-3.5422343324250684E-2</v>
      </c>
      <c r="D32" s="49">
        <f t="shared" si="3"/>
        <v>0.11270983213429256</v>
      </c>
      <c r="E32" s="49">
        <f t="shared" si="3"/>
        <v>3.5022354694485842E-2</v>
      </c>
      <c r="F32" s="49">
        <f t="shared" si="3"/>
        <v>-9.182530795072788E-2</v>
      </c>
      <c r="G32" s="49">
        <f t="shared" si="3"/>
        <v>3.4930950446791224E-2</v>
      </c>
      <c r="H32" s="49">
        <f t="shared" si="3"/>
        <v>-7.0967741935483872E-2</v>
      </c>
      <c r="I32" s="49">
        <f t="shared" si="3"/>
        <v>6.3537906137184116E-2</v>
      </c>
      <c r="J32" s="49">
        <f t="shared" si="3"/>
        <v>-9.3247588424437297E-2</v>
      </c>
      <c r="K32" s="49">
        <f t="shared" si="3"/>
        <v>-7.8014184397163122E-2</v>
      </c>
      <c r="L32" s="49">
        <f t="shared" si="3"/>
        <v>0.13855421686746988</v>
      </c>
      <c r="M32" s="49">
        <f t="shared" si="3"/>
        <v>-5.1249999999999997E-2</v>
      </c>
      <c r="N32" s="49">
        <f t="shared" si="3"/>
        <v>-0.11219081272084806</v>
      </c>
      <c r="O32" s="50">
        <f t="shared" ref="O32:O40" si="4">(O10-O21)/O21</f>
        <v>-3.2082922013820334E-2</v>
      </c>
      <c r="P32" s="51">
        <f t="shared" ref="P32:V40" si="5">(P10-P21)/P21</f>
        <v>0.24583333333333332</v>
      </c>
      <c r="Q32" s="49">
        <f t="shared" si="5"/>
        <v>5.3613844587716321E-2</v>
      </c>
      <c r="R32" s="49">
        <f t="shared" si="5"/>
        <v>-1.7800381436745075E-2</v>
      </c>
      <c r="S32" s="49">
        <f t="shared" si="5"/>
        <v>3.8986354775828458E-2</v>
      </c>
      <c r="T32" s="51">
        <f t="shared" si="5"/>
        <v>-3.7087444709084726E-2</v>
      </c>
      <c r="U32" s="51">
        <f t="shared" si="5"/>
        <v>2.1053228918397459E-2</v>
      </c>
      <c r="V32" s="50">
        <f t="shared" si="5"/>
        <v>5.8090110512893168E-3</v>
      </c>
    </row>
    <row r="33" spans="1:22" ht="15" customHeight="1">
      <c r="A33" s="95"/>
      <c r="B33" s="11" t="s">
        <v>23</v>
      </c>
      <c r="C33" s="52">
        <f t="shared" ref="C33:N33" si="6">(C11-C22)/C22</f>
        <v>0.36507936507936506</v>
      </c>
      <c r="D33" s="53">
        <f t="shared" si="6"/>
        <v>2.0431990659661413E-2</v>
      </c>
      <c r="E33" s="53">
        <f t="shared" si="6"/>
        <v>6.4489344035427623E-2</v>
      </c>
      <c r="F33" s="53">
        <f t="shared" si="6"/>
        <v>-6.5349544072948323E-2</v>
      </c>
      <c r="G33" s="53">
        <f t="shared" si="6"/>
        <v>2.2385022385022386E-2</v>
      </c>
      <c r="H33" s="53">
        <f t="shared" si="6"/>
        <v>1.916058394160584E-2</v>
      </c>
      <c r="I33" s="53">
        <f t="shared" si="6"/>
        <v>5.9298245614035086E-2</v>
      </c>
      <c r="J33" s="53">
        <f t="shared" si="6"/>
        <v>-0.17119565217391305</v>
      </c>
      <c r="K33" s="53">
        <f t="shared" si="6"/>
        <v>0.12966031483015741</v>
      </c>
      <c r="L33" s="53">
        <f t="shared" si="6"/>
        <v>9.2888243831640058E-2</v>
      </c>
      <c r="M33" s="53">
        <f t="shared" si="6"/>
        <v>3.1302403577417551E-2</v>
      </c>
      <c r="N33" s="53">
        <f t="shared" si="6"/>
        <v>5.7806912991656731E-2</v>
      </c>
      <c r="O33" s="54">
        <f t="shared" si="4"/>
        <v>8.4741705366974673E-2</v>
      </c>
      <c r="P33" s="55">
        <f t="shared" si="5"/>
        <v>3.8461538461538464E-2</v>
      </c>
      <c r="Q33" s="53">
        <f t="shared" si="5"/>
        <v>1.3262599469496022E-2</v>
      </c>
      <c r="R33" s="53">
        <f t="shared" si="5"/>
        <v>0.17360114777618366</v>
      </c>
      <c r="S33" s="53">
        <f t="shared" si="5"/>
        <v>0.17793446702613025</v>
      </c>
      <c r="T33" s="55">
        <f t="shared" si="5"/>
        <v>3.8281979458450049E-2</v>
      </c>
      <c r="U33" s="55">
        <f t="shared" si="5"/>
        <v>8.7699791521890197E-2</v>
      </c>
      <c r="V33" s="54">
        <f t="shared" si="5"/>
        <v>8.3538083538083535E-2</v>
      </c>
    </row>
    <row r="34" spans="1:22" ht="15" customHeight="1">
      <c r="A34" s="96"/>
      <c r="B34" s="5" t="s">
        <v>14</v>
      </c>
      <c r="C34" s="56">
        <f t="shared" ref="C34:N34" si="7">(C12-C23)/C23</f>
        <v>0.21765295887662989</v>
      </c>
      <c r="D34" s="57">
        <f t="shared" si="7"/>
        <v>3.8497652582159626E-2</v>
      </c>
      <c r="E34" s="57">
        <f t="shared" si="7"/>
        <v>5.6508577194752774E-2</v>
      </c>
      <c r="F34" s="57">
        <f t="shared" si="7"/>
        <v>-7.3596093477502622E-2</v>
      </c>
      <c r="G34" s="57">
        <f t="shared" si="7"/>
        <v>2.6572668112798264E-2</v>
      </c>
      <c r="H34" s="57">
        <f t="shared" si="7"/>
        <v>-1.3403263403263404E-2</v>
      </c>
      <c r="I34" s="57">
        <f t="shared" si="7"/>
        <v>6.0684769775678868E-2</v>
      </c>
      <c r="J34" s="57">
        <f t="shared" si="7"/>
        <v>-0.14804202483285578</v>
      </c>
      <c r="K34" s="57">
        <f t="shared" si="7"/>
        <v>6.352343308865048E-2</v>
      </c>
      <c r="L34" s="57">
        <f t="shared" si="7"/>
        <v>0.10773751224289912</v>
      </c>
      <c r="M34" s="57">
        <f t="shared" si="7"/>
        <v>5.7937427578215531E-3</v>
      </c>
      <c r="N34" s="57">
        <f t="shared" si="7"/>
        <v>-1.0676156583629894E-2</v>
      </c>
      <c r="O34" s="58">
        <f t="shared" si="4"/>
        <v>4.6587355321275427E-2</v>
      </c>
      <c r="P34" s="59">
        <f t="shared" si="5"/>
        <v>9.6944770857814333E-2</v>
      </c>
      <c r="Q34" s="57">
        <f t="shared" si="5"/>
        <v>3.995510662177329E-2</v>
      </c>
      <c r="R34" s="57">
        <f t="shared" si="5"/>
        <v>1.6913869372885765E-2</v>
      </c>
      <c r="S34" s="57">
        <f t="shared" si="5"/>
        <v>8.0581077725353861E-2</v>
      </c>
      <c r="T34" s="59">
        <f t="shared" si="5"/>
        <v>-1.6957605985037406E-2</v>
      </c>
      <c r="U34" s="59">
        <f t="shared" si="5"/>
        <v>4.0375549018817743E-2</v>
      </c>
      <c r="V34" s="58">
        <f t="shared" si="5"/>
        <v>4.5397664071190211E-2</v>
      </c>
    </row>
    <row r="35" spans="1:22" ht="15" customHeight="1">
      <c r="A35" s="90" t="s">
        <v>24</v>
      </c>
      <c r="B35" s="3" t="s">
        <v>22</v>
      </c>
      <c r="C35" s="48">
        <f t="shared" ref="C35:N35" si="8">(C13-C24)/C24</f>
        <v>2.7788498649170205E-2</v>
      </c>
      <c r="D35" s="49">
        <f t="shared" si="8"/>
        <v>0.22246615440907427</v>
      </c>
      <c r="E35" s="49">
        <f t="shared" si="8"/>
        <v>-7.3033707865168538E-4</v>
      </c>
      <c r="F35" s="49">
        <f t="shared" si="8"/>
        <v>6.199368977573122E-2</v>
      </c>
      <c r="G35" s="49">
        <f t="shared" si="8"/>
        <v>8.3748873535596277E-2</v>
      </c>
      <c r="H35" s="49">
        <f t="shared" si="8"/>
        <v>2.1321961620469083E-2</v>
      </c>
      <c r="I35" s="49">
        <f t="shared" si="8"/>
        <v>-6.0386998586802916E-2</v>
      </c>
      <c r="J35" s="49">
        <f t="shared" si="8"/>
        <v>-3.6931141291398621E-2</v>
      </c>
      <c r="K35" s="49">
        <f t="shared" si="8"/>
        <v>-0.14674021399614542</v>
      </c>
      <c r="L35" s="49">
        <f t="shared" si="8"/>
        <v>0.14422648238965671</v>
      </c>
      <c r="M35" s="49">
        <f t="shared" si="8"/>
        <v>-6.3163676309044306E-2</v>
      </c>
      <c r="N35" s="49">
        <f t="shared" si="8"/>
        <v>-0.10698762955533267</v>
      </c>
      <c r="O35" s="50">
        <f t="shared" si="4"/>
        <v>-3.0062184935791294E-2</v>
      </c>
      <c r="P35" s="51">
        <f t="shared" si="5"/>
        <v>0.25421209117938554</v>
      </c>
      <c r="Q35" s="49">
        <f t="shared" si="5"/>
        <v>5.5481747456612808E-2</v>
      </c>
      <c r="R35" s="49">
        <f t="shared" si="5"/>
        <v>-6.6443025646575043E-3</v>
      </c>
      <c r="S35" s="49">
        <f t="shared" si="5"/>
        <v>4.4225731797258465E-2</v>
      </c>
      <c r="T35" s="51">
        <f t="shared" si="5"/>
        <v>-2.7919386345228454E-2</v>
      </c>
      <c r="U35" s="51">
        <f t="shared" si="5"/>
        <v>2.6498252621068398E-2</v>
      </c>
      <c r="V35" s="50">
        <f t="shared" si="5"/>
        <v>1.0421499105308502E-2</v>
      </c>
    </row>
    <row r="36" spans="1:22" ht="15" customHeight="1">
      <c r="A36" s="95"/>
      <c r="B36" s="11" t="s">
        <v>23</v>
      </c>
      <c r="C36" s="52">
        <f t="shared" ref="C36:N36" si="9">(C14-C25)/C25</f>
        <v>0.42900378310214377</v>
      </c>
      <c r="D36" s="53">
        <f t="shared" si="9"/>
        <v>5.3785368340555695E-2</v>
      </c>
      <c r="E36" s="53">
        <f t="shared" si="9"/>
        <v>4.9628615295240465E-2</v>
      </c>
      <c r="F36" s="53">
        <f t="shared" si="9"/>
        <v>9.0662278897573015E-2</v>
      </c>
      <c r="G36" s="53">
        <f t="shared" si="9"/>
        <v>-5.2372150338878621E-3</v>
      </c>
      <c r="H36" s="53">
        <f t="shared" si="9"/>
        <v>0.18126470181264701</v>
      </c>
      <c r="I36" s="53">
        <f t="shared" si="9"/>
        <v>1.2125013065746837E-2</v>
      </c>
      <c r="J36" s="53">
        <f t="shared" si="9"/>
        <v>-7.1766399341969975E-2</v>
      </c>
      <c r="K36" s="53">
        <f t="shared" si="9"/>
        <v>3.5692231690749664E-2</v>
      </c>
      <c r="L36" s="53">
        <f t="shared" si="9"/>
        <v>0.2402745995423341</v>
      </c>
      <c r="M36" s="53">
        <f t="shared" si="9"/>
        <v>2.9360681498635348E-2</v>
      </c>
      <c r="N36" s="53">
        <f t="shared" si="9"/>
        <v>0.11771878810618142</v>
      </c>
      <c r="O36" s="54">
        <f t="shared" si="4"/>
        <v>8.2730373478329122E-2</v>
      </c>
      <c r="P36" s="55">
        <f t="shared" si="5"/>
        <v>5.0903572906607811E-2</v>
      </c>
      <c r="Q36" s="53">
        <f t="shared" si="5"/>
        <v>-1.0792684645081298E-2</v>
      </c>
      <c r="R36" s="53">
        <f t="shared" si="5"/>
        <v>-1.1418492387671699E-2</v>
      </c>
      <c r="S36" s="53">
        <f t="shared" si="5"/>
        <v>0.12740611882161632</v>
      </c>
      <c r="T36" s="55">
        <f t="shared" si="5"/>
        <v>-2.0966271649954422E-2</v>
      </c>
      <c r="U36" s="55">
        <f t="shared" si="5"/>
        <v>3.3510153294342301E-2</v>
      </c>
      <c r="V36" s="54">
        <f t="shared" si="5"/>
        <v>7.1052592195086459E-2</v>
      </c>
    </row>
    <row r="37" spans="1:22" ht="15" customHeight="1">
      <c r="A37" s="96"/>
      <c r="B37" s="5" t="s">
        <v>14</v>
      </c>
      <c r="C37" s="56">
        <f t="shared" ref="C37:N37" si="10">(C15-C26)/C26</f>
        <v>0.20170547720564119</v>
      </c>
      <c r="D37" s="57">
        <f t="shared" si="10"/>
        <v>0.10728169422686394</v>
      </c>
      <c r="E37" s="57">
        <f t="shared" si="10"/>
        <v>2.8234564070741545E-2</v>
      </c>
      <c r="F37" s="57">
        <f t="shared" si="10"/>
        <v>7.6584875638556232E-2</v>
      </c>
      <c r="G37" s="57">
        <f t="shared" si="10"/>
        <v>3.981749049429658E-2</v>
      </c>
      <c r="H37" s="57">
        <f t="shared" si="10"/>
        <v>9.5092220307613759E-2</v>
      </c>
      <c r="I37" s="57">
        <f t="shared" si="10"/>
        <v>-2.3420014920601088E-2</v>
      </c>
      <c r="J37" s="57">
        <f t="shared" si="10"/>
        <v>-5.562913907284768E-2</v>
      </c>
      <c r="K37" s="57">
        <f t="shared" si="10"/>
        <v>-5.2175026407605393E-2</v>
      </c>
      <c r="L37" s="57">
        <f t="shared" si="10"/>
        <v>0.19162149954832883</v>
      </c>
      <c r="M37" s="57">
        <f t="shared" si="10"/>
        <v>-1.4555724527482076E-2</v>
      </c>
      <c r="N37" s="57">
        <f t="shared" si="10"/>
        <v>-1.3468144909431606E-2</v>
      </c>
      <c r="O37" s="58">
        <f t="shared" si="4"/>
        <v>2.7203860491908399E-2</v>
      </c>
      <c r="P37" s="59">
        <f t="shared" si="5"/>
        <v>0.14342629482071714</v>
      </c>
      <c r="Q37" s="57">
        <f t="shared" si="5"/>
        <v>4.3872509094858014E-2</v>
      </c>
      <c r="R37" s="57">
        <f t="shared" si="5"/>
        <v>-6.8569916086634354E-3</v>
      </c>
      <c r="S37" s="57">
        <f t="shared" si="5"/>
        <v>5.619751043668051E-2</v>
      </c>
      <c r="T37" s="59">
        <f t="shared" si="5"/>
        <v>-2.6976935749588139E-2</v>
      </c>
      <c r="U37" s="59">
        <f t="shared" si="5"/>
        <v>2.7457938667192382E-2</v>
      </c>
      <c r="V37" s="58">
        <f t="shared" si="5"/>
        <v>2.999949603594303E-2</v>
      </c>
    </row>
    <row r="38" spans="1:22" ht="15" customHeight="1">
      <c r="A38" s="95" t="s">
        <v>25</v>
      </c>
      <c r="B38" s="11" t="s">
        <v>22</v>
      </c>
      <c r="C38" s="52">
        <f t="shared" ref="C38:N38" si="11">(C16-C27)/C27</f>
        <v>2.7788498649170271E-2</v>
      </c>
      <c r="D38" s="53">
        <f t="shared" si="11"/>
        <v>0.22246615440907427</v>
      </c>
      <c r="E38" s="53">
        <f t="shared" si="11"/>
        <v>-7.3033707865178751E-4</v>
      </c>
      <c r="F38" s="53">
        <f t="shared" si="11"/>
        <v>6.1993689775731262E-2</v>
      </c>
      <c r="G38" s="53">
        <f t="shared" si="11"/>
        <v>8.3748873535596124E-2</v>
      </c>
      <c r="H38" s="53">
        <f t="shared" si="11"/>
        <v>2.1321961620469086E-2</v>
      </c>
      <c r="I38" s="53">
        <f t="shared" si="11"/>
        <v>-6.0386998586802867E-2</v>
      </c>
      <c r="J38" s="53">
        <f t="shared" si="11"/>
        <v>-3.6931141291398753E-2</v>
      </c>
      <c r="K38" s="53">
        <f t="shared" si="11"/>
        <v>-0.14674021399614545</v>
      </c>
      <c r="L38" s="53">
        <f t="shared" si="11"/>
        <v>0.14422648238965668</v>
      </c>
      <c r="M38" s="53">
        <f t="shared" si="11"/>
        <v>-6.3163676309044306E-2</v>
      </c>
      <c r="N38" s="53">
        <f t="shared" si="11"/>
        <v>-0.10698762955533263</v>
      </c>
      <c r="O38" s="54">
        <f t="shared" si="4"/>
        <v>-3.006218493579136E-2</v>
      </c>
      <c r="P38" s="55">
        <f t="shared" si="5"/>
        <v>0.25609756097560987</v>
      </c>
      <c r="Q38" s="53">
        <f t="shared" si="5"/>
        <v>5.4733256187417298E-2</v>
      </c>
      <c r="R38" s="53">
        <f t="shared" si="5"/>
        <v>-6.3787948172292887E-3</v>
      </c>
      <c r="S38" s="53">
        <f t="shared" si="5"/>
        <v>4.7433394286315982E-2</v>
      </c>
      <c r="T38" s="55">
        <f t="shared" si="5"/>
        <v>-2.6708939524133932E-2</v>
      </c>
      <c r="U38" s="55">
        <f t="shared" si="5"/>
        <v>2.7722866800815052E-2</v>
      </c>
      <c r="V38" s="54">
        <f t="shared" si="5"/>
        <v>1.140484206239852E-2</v>
      </c>
    </row>
    <row r="39" spans="1:22" ht="15" customHeight="1">
      <c r="A39" s="95"/>
      <c r="B39" s="11" t="s">
        <v>23</v>
      </c>
      <c r="C39" s="52">
        <f t="shared" ref="C39:N39" si="12">(C17-C28)/C28</f>
        <v>0.42900378310214393</v>
      </c>
      <c r="D39" s="53">
        <f t="shared" si="12"/>
        <v>5.3785368340555612E-2</v>
      </c>
      <c r="E39" s="53">
        <f t="shared" si="12"/>
        <v>4.9628615295240479E-2</v>
      </c>
      <c r="F39" s="53">
        <f t="shared" si="12"/>
        <v>9.0662278897572904E-2</v>
      </c>
      <c r="G39" s="53">
        <f t="shared" si="12"/>
        <v>-5.2372150338879323E-3</v>
      </c>
      <c r="H39" s="53">
        <f t="shared" si="12"/>
        <v>0.18126470181264698</v>
      </c>
      <c r="I39" s="53">
        <f t="shared" si="12"/>
        <v>1.2125013065746863E-2</v>
      </c>
      <c r="J39" s="53">
        <f t="shared" si="12"/>
        <v>-7.1766399341969933E-2</v>
      </c>
      <c r="K39" s="53">
        <f t="shared" si="12"/>
        <v>3.5692231690749844E-2</v>
      </c>
      <c r="L39" s="53">
        <f t="shared" si="12"/>
        <v>0.2402745995423341</v>
      </c>
      <c r="M39" s="53">
        <f t="shared" si="12"/>
        <v>2.9360681498635299E-2</v>
      </c>
      <c r="N39" s="53">
        <f t="shared" si="12"/>
        <v>0.11771878810618135</v>
      </c>
      <c r="O39" s="54">
        <f t="shared" si="4"/>
        <v>8.2730373478329233E-2</v>
      </c>
      <c r="P39" s="55">
        <f t="shared" si="5"/>
        <v>5.1382457096159156E-2</v>
      </c>
      <c r="Q39" s="53">
        <f t="shared" si="5"/>
        <v>-6.8184317606950172E-3</v>
      </c>
      <c r="R39" s="53">
        <f t="shared" si="5"/>
        <v>8.5119727616870611E-4</v>
      </c>
      <c r="S39" s="53">
        <f t="shared" si="5"/>
        <v>0.12184248349700065</v>
      </c>
      <c r="T39" s="55">
        <f t="shared" si="5"/>
        <v>-2.4428901216276853E-2</v>
      </c>
      <c r="U39" s="55">
        <f t="shared" si="5"/>
        <v>3.3749746160094483E-2</v>
      </c>
      <c r="V39" s="54">
        <f t="shared" si="5"/>
        <v>7.0400836606952025E-2</v>
      </c>
    </row>
    <row r="40" spans="1:22" ht="15" customHeight="1">
      <c r="A40" s="96"/>
      <c r="B40" s="5" t="s">
        <v>14</v>
      </c>
      <c r="C40" s="56">
        <f t="shared" ref="C40:N40" si="13">(C18-C29)/C29</f>
        <v>0.20170547720564122</v>
      </c>
      <c r="D40" s="57">
        <f t="shared" si="13"/>
        <v>0.10728169422686393</v>
      </c>
      <c r="E40" s="57">
        <f t="shared" si="13"/>
        <v>2.823456407074159E-2</v>
      </c>
      <c r="F40" s="57">
        <f t="shared" si="13"/>
        <v>7.6584875638556274E-2</v>
      </c>
      <c r="G40" s="57">
        <f t="shared" si="13"/>
        <v>3.9817490494296462E-2</v>
      </c>
      <c r="H40" s="57">
        <f t="shared" si="13"/>
        <v>9.5092220307613912E-2</v>
      </c>
      <c r="I40" s="57">
        <f t="shared" si="13"/>
        <v>-2.3420014920601053E-2</v>
      </c>
      <c r="J40" s="57">
        <f t="shared" si="13"/>
        <v>-5.5629139072847722E-2</v>
      </c>
      <c r="K40" s="57">
        <f t="shared" si="13"/>
        <v>-5.2175026407605324E-2</v>
      </c>
      <c r="L40" s="57">
        <f t="shared" si="13"/>
        <v>0.1916214995483288</v>
      </c>
      <c r="M40" s="57">
        <f t="shared" si="13"/>
        <v>-1.4555724527482175E-2</v>
      </c>
      <c r="N40" s="57">
        <f t="shared" si="13"/>
        <v>-1.3468144909431604E-2</v>
      </c>
      <c r="O40" s="58">
        <f t="shared" si="4"/>
        <v>2.7203860491908521E-2</v>
      </c>
      <c r="P40" s="59">
        <f t="shared" si="5"/>
        <v>0.144186739138528</v>
      </c>
      <c r="Q40" s="57">
        <f t="shared" si="5"/>
        <v>4.3298461094720062E-2</v>
      </c>
      <c r="R40" s="57">
        <f t="shared" si="5"/>
        <v>-6.0469735318971901E-3</v>
      </c>
      <c r="S40" s="57">
        <f t="shared" si="5"/>
        <v>5.8778758181942212E-2</v>
      </c>
      <c r="T40" s="59">
        <f t="shared" si="5"/>
        <v>-2.6374337607701973E-2</v>
      </c>
      <c r="U40" s="59">
        <f t="shared" si="5"/>
        <v>2.8601213695146697E-2</v>
      </c>
      <c r="V40" s="58">
        <f t="shared" si="5"/>
        <v>3.0589388805695696E-2</v>
      </c>
    </row>
    <row r="41" spans="1:22" ht="5.0999999999999996" customHeight="1"/>
    <row r="42" spans="1:22" ht="12.75">
      <c r="A42" s="98" t="s">
        <v>27</v>
      </c>
    </row>
    <row r="43" spans="1:22" ht="24" customHeight="1">
      <c r="A43" s="222" t="s">
        <v>83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</row>
    <row r="44" spans="1:22" ht="12" customHeight="1">
      <c r="A44" s="222" t="s">
        <v>84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</row>
    <row r="45" spans="1:22" ht="12" customHeight="1">
      <c r="A45" s="222" t="s">
        <v>88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</row>
    <row r="46" spans="1:22" ht="12" customHeight="1">
      <c r="A46" s="223" t="s">
        <v>85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</row>
    <row r="47" spans="1:22" ht="12" customHeight="1">
      <c r="A47" s="237" t="str">
        <f>CONCATENATE("4. Charter Oak State College comparison date is ",TEXT(COSC!B10,"MMMM dd, yyyy"))</f>
        <v>4. Charter Oak State College comparison date is March 30, 2023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</row>
    <row r="48" spans="1:22" ht="12" customHeight="1">
      <c r="A48" s="6" t="str">
        <f>CONCATENATE("Prepared by the Connecticut State Colleges and Universities, Office of Decission Support &amp; Instututional Research, ",DATE!B16)</f>
        <v>Prepared by the Connecticut State Colleges and Universities, Office of Decission Support &amp; Instututional Research, April 01, 2024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</row>
    <row r="52" spans="1:22" ht="18" customHeight="1">
      <c r="Q52" s="128"/>
      <c r="R52" s="128"/>
      <c r="S52" s="128"/>
      <c r="T52" s="128"/>
    </row>
    <row r="53" spans="1:22" ht="18" customHeight="1">
      <c r="Q53" s="128"/>
      <c r="S53" s="128"/>
      <c r="T53" s="128"/>
    </row>
    <row r="54" spans="1:22" ht="18" customHeight="1">
      <c r="Q54" s="128"/>
      <c r="R54" s="128"/>
      <c r="S54" s="128"/>
      <c r="T54" s="128"/>
    </row>
    <row r="55" spans="1:22" ht="18" customHeight="1">
      <c r="Q55" s="128"/>
      <c r="R55" s="128"/>
      <c r="S55" s="128"/>
      <c r="T55" s="128"/>
    </row>
    <row r="56" spans="1:22" ht="18" customHeight="1">
      <c r="Q56" s="128"/>
      <c r="R56" s="128"/>
      <c r="S56" s="128"/>
      <c r="T56" s="128"/>
    </row>
    <row r="57" spans="1:22" ht="18" customHeight="1">
      <c r="Q57" s="128"/>
      <c r="R57" s="128"/>
      <c r="S57" s="128"/>
      <c r="T57" s="128"/>
    </row>
    <row r="58" spans="1:22" ht="18" customHeight="1">
      <c r="Q58" s="128"/>
      <c r="R58" s="128"/>
      <c r="S58" s="128"/>
      <c r="T58" s="128"/>
    </row>
    <row r="59" spans="1:22" ht="18" customHeight="1">
      <c r="Q59" s="128"/>
    </row>
    <row r="60" spans="1:22" ht="18" customHeight="1">
      <c r="Q60" s="128"/>
      <c r="R60" s="128"/>
      <c r="S60" s="128"/>
      <c r="T60" s="128"/>
    </row>
  </sheetData>
  <mergeCells count="16">
    <mergeCell ref="A49:V49"/>
    <mergeCell ref="A47:V47"/>
    <mergeCell ref="A2:V2"/>
    <mergeCell ref="A3:V3"/>
    <mergeCell ref="P5:P6"/>
    <mergeCell ref="V5:V6"/>
    <mergeCell ref="Q5:U5"/>
    <mergeCell ref="C5:O5"/>
    <mergeCell ref="A9:B9"/>
    <mergeCell ref="A20:B20"/>
    <mergeCell ref="A43:V43"/>
    <mergeCell ref="A44:V44"/>
    <mergeCell ref="A46:V46"/>
    <mergeCell ref="Q20:T20"/>
    <mergeCell ref="C20:N20"/>
    <mergeCell ref="A45:V45"/>
  </mergeCells>
  <printOptions horizontalCentered="1" verticalCentered="1"/>
  <pageMargins left="0.25" right="0.25" top="0.25" bottom="0.25" header="0.3" footer="0.3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Q52"/>
  <sheetViews>
    <sheetView zoomScaleNormal="100" workbookViewId="0">
      <selection activeCell="B10" sqref="B10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49</v>
      </c>
      <c r="B2"/>
      <c r="C2" s="82" t="s">
        <v>67</v>
      </c>
      <c r="D2" s="82"/>
      <c r="E2" s="82"/>
    </row>
    <row r="3" spans="1:7" ht="15">
      <c r="A3" s="26" t="s">
        <v>51</v>
      </c>
      <c r="B3"/>
      <c r="C3" s="210" t="s">
        <v>77</v>
      </c>
      <c r="D3" s="80"/>
      <c r="E3" s="80"/>
    </row>
    <row r="4" spans="1:7" ht="15">
      <c r="A4" s="26" t="s">
        <v>53</v>
      </c>
      <c r="B4"/>
      <c r="C4" s="191" t="s">
        <v>78</v>
      </c>
      <c r="D4" s="80"/>
      <c r="E4" s="81"/>
    </row>
    <row r="5" spans="1:7" ht="15">
      <c r="A5" s="64"/>
      <c r="B5"/>
    </row>
    <row r="6" spans="1:7" ht="15">
      <c r="A6" s="26" t="s">
        <v>55</v>
      </c>
      <c r="B6"/>
    </row>
    <row r="7" spans="1:7" ht="15">
      <c r="A7" s="64"/>
      <c r="B7"/>
      <c r="C7"/>
      <c r="D7"/>
      <c r="E7"/>
    </row>
    <row r="9" spans="1:7">
      <c r="A9" s="65"/>
      <c r="B9" s="215" t="s">
        <v>80</v>
      </c>
      <c r="C9" s="215" t="s">
        <v>79</v>
      </c>
      <c r="D9" s="83" t="s">
        <v>56</v>
      </c>
      <c r="E9" s="84"/>
    </row>
    <row r="10" spans="1:7">
      <c r="A10" s="66"/>
      <c r="B10" s="185" t="s">
        <v>96</v>
      </c>
      <c r="C10" s="189" t="s">
        <v>97</v>
      </c>
      <c r="D10" s="75"/>
      <c r="E10" s="76"/>
    </row>
    <row r="11" spans="1:7">
      <c r="A11" s="67"/>
      <c r="B11" s="204" t="s">
        <v>93</v>
      </c>
      <c r="C11" s="204" t="s">
        <v>93</v>
      </c>
      <c r="D11" s="72" t="s">
        <v>57</v>
      </c>
      <c r="E11" s="77" t="s">
        <v>58</v>
      </c>
    </row>
    <row r="12" spans="1:7">
      <c r="A12" s="69" t="s">
        <v>59</v>
      </c>
      <c r="B12" s="205"/>
      <c r="C12" s="205"/>
      <c r="D12" s="73"/>
      <c r="E12" s="78"/>
    </row>
    <row r="13" spans="1:7">
      <c r="A13" s="70" t="s">
        <v>60</v>
      </c>
      <c r="B13" s="206"/>
      <c r="C13" s="206"/>
      <c r="D13" s="74"/>
      <c r="E13" s="79"/>
    </row>
    <row r="14" spans="1:7">
      <c r="A14" s="71" t="s">
        <v>61</v>
      </c>
      <c r="B14" s="207">
        <v>4825</v>
      </c>
      <c r="C14" s="207">
        <v>4978</v>
      </c>
      <c r="D14" s="126">
        <f>IF(B14&gt;0,C14-B14,0)</f>
        <v>153</v>
      </c>
      <c r="E14" s="127">
        <f>IFERROR((C14-B14)/B14*100,0)</f>
        <v>3.1709844559585489</v>
      </c>
      <c r="G14" s="25"/>
    </row>
    <row r="15" spans="1:7">
      <c r="A15" s="71" t="s">
        <v>62</v>
      </c>
      <c r="B15" s="207">
        <v>1580</v>
      </c>
      <c r="C15" s="207">
        <v>1762</v>
      </c>
      <c r="D15" s="126">
        <f>IF(B15&gt;0,C15-B15,0)</f>
        <v>182</v>
      </c>
      <c r="E15" s="127">
        <f>IFERROR((C15-B15)/B15*100,0)</f>
        <v>11.518987341772153</v>
      </c>
      <c r="G15" s="25"/>
    </row>
    <row r="16" spans="1:7">
      <c r="A16" s="68" t="s">
        <v>14</v>
      </c>
      <c r="B16" s="208">
        <v>6405</v>
      </c>
      <c r="C16" s="208">
        <v>6740</v>
      </c>
      <c r="D16" s="124">
        <f>SUM(D14:D15)</f>
        <v>335</v>
      </c>
      <c r="E16" s="125">
        <f>IFERROR((C16-B16)/B16*100,0)</f>
        <v>5.2302888368462144</v>
      </c>
      <c r="G16" s="25"/>
    </row>
    <row r="17" spans="1:7">
      <c r="A17" s="70" t="s">
        <v>63</v>
      </c>
      <c r="B17" s="206"/>
      <c r="C17" s="206"/>
      <c r="D17" s="74"/>
      <c r="E17" s="79"/>
    </row>
    <row r="18" spans="1:7">
      <c r="A18" s="71" t="s">
        <v>61</v>
      </c>
      <c r="B18" s="207">
        <v>765</v>
      </c>
      <c r="C18" s="207">
        <v>885</v>
      </c>
      <c r="D18" s="126">
        <f>IF(B18&gt;0,C18-B18,0)</f>
        <v>120</v>
      </c>
      <c r="E18" s="127">
        <f>IFERROR((C18-B18)/B18*100,0)</f>
        <v>15.686274509803921</v>
      </c>
    </row>
    <row r="19" spans="1:7">
      <c r="A19" s="71" t="s">
        <v>62</v>
      </c>
      <c r="B19" s="207">
        <v>1031</v>
      </c>
      <c r="C19" s="207">
        <v>1078</v>
      </c>
      <c r="D19" s="126">
        <f>IF(B19&gt;0,C19-B19,0)</f>
        <v>47</v>
      </c>
      <c r="E19" s="127">
        <f>IFERROR((C19-B19)/B19*100,0)</f>
        <v>4.5586808923375362</v>
      </c>
    </row>
    <row r="20" spans="1:7">
      <c r="A20" s="68" t="s">
        <v>14</v>
      </c>
      <c r="B20" s="208">
        <v>1796</v>
      </c>
      <c r="C20" s="208">
        <v>1963</v>
      </c>
      <c r="D20" s="124">
        <f>SUM(D18:D19)</f>
        <v>167</v>
      </c>
      <c r="E20" s="125">
        <f>IFERROR((C20-B20)/B20*100,0)</f>
        <v>9.2984409799554566</v>
      </c>
    </row>
    <row r="21" spans="1:7">
      <c r="A21" s="70" t="s">
        <v>14</v>
      </c>
      <c r="B21" s="206"/>
      <c r="C21" s="206"/>
      <c r="D21" s="74"/>
      <c r="E21" s="79"/>
    </row>
    <row r="22" spans="1:7">
      <c r="A22" s="71" t="s">
        <v>61</v>
      </c>
      <c r="B22" s="209">
        <v>5590</v>
      </c>
      <c r="C22" s="209">
        <v>5863</v>
      </c>
      <c r="D22" s="126">
        <f>IF(B22&gt;0,C22-B22,0)</f>
        <v>273</v>
      </c>
      <c r="E22" s="123">
        <f>IFERROR((C22-B22)/B22*100,0)</f>
        <v>4.8837209302325579</v>
      </c>
      <c r="G22" s="25"/>
    </row>
    <row r="23" spans="1:7">
      <c r="A23" s="71" t="s">
        <v>62</v>
      </c>
      <c r="B23" s="209">
        <v>2611</v>
      </c>
      <c r="C23" s="209">
        <v>2840</v>
      </c>
      <c r="D23" s="126">
        <f>IF(B23&gt;0,C23-B23,0)</f>
        <v>229</v>
      </c>
      <c r="E23" s="127">
        <f>IFERROR((C23-B23)/B23*100,0)</f>
        <v>8.7705859823822294</v>
      </c>
      <c r="G23" s="25"/>
    </row>
    <row r="24" spans="1:7">
      <c r="A24" s="68" t="s">
        <v>14</v>
      </c>
      <c r="B24" s="208">
        <v>8201</v>
      </c>
      <c r="C24" s="208">
        <v>8703</v>
      </c>
      <c r="D24" s="124">
        <f>SUM(D22:D23)</f>
        <v>502</v>
      </c>
      <c r="E24" s="125">
        <f>IFERROR((C24-B24)/B24*100,0)</f>
        <v>6.1212047311303506</v>
      </c>
      <c r="G24" s="25"/>
    </row>
    <row r="25" spans="1:7">
      <c r="A25" s="66"/>
      <c r="B25" s="205"/>
      <c r="C25" s="205"/>
      <c r="D25" s="73"/>
      <c r="E25" s="78"/>
    </row>
    <row r="26" spans="1:7">
      <c r="A26" s="69" t="s">
        <v>24</v>
      </c>
      <c r="B26" s="205"/>
      <c r="C26" s="205"/>
      <c r="D26" s="73"/>
      <c r="E26" s="78"/>
    </row>
    <row r="27" spans="1:7">
      <c r="A27" s="70" t="s">
        <v>60</v>
      </c>
      <c r="B27" s="206"/>
      <c r="C27" s="206"/>
      <c r="D27" s="74"/>
      <c r="E27" s="79"/>
    </row>
    <row r="28" spans="1:7">
      <c r="A28" s="71" t="s">
        <v>61</v>
      </c>
      <c r="B28" s="207">
        <v>69394</v>
      </c>
      <c r="C28" s="207">
        <v>72356</v>
      </c>
      <c r="D28" s="126">
        <f>IF(B28&gt;0,C28-B28,0)</f>
        <v>2962</v>
      </c>
      <c r="E28" s="127">
        <f>IFERROR((C28-B28)/B28*100,0)</f>
        <v>4.2683805516327062</v>
      </c>
      <c r="G28" s="25"/>
    </row>
    <row r="29" spans="1:7">
      <c r="A29" s="71" t="s">
        <v>62</v>
      </c>
      <c r="B29" s="207">
        <v>8845</v>
      </c>
      <c r="C29" s="207">
        <v>9356</v>
      </c>
      <c r="D29" s="126">
        <f>IF(B29&gt;0,C29-B29,0)</f>
        <v>511</v>
      </c>
      <c r="E29" s="127">
        <f>IFERROR((C29-B29)/B29*100,0)</f>
        <v>5.77727529677784</v>
      </c>
      <c r="G29" s="25"/>
    </row>
    <row r="30" spans="1:7">
      <c r="A30" s="68" t="s">
        <v>14</v>
      </c>
      <c r="B30" s="208">
        <v>78239</v>
      </c>
      <c r="C30" s="208">
        <v>81712</v>
      </c>
      <c r="D30" s="124">
        <f>SUM(D28:D29)</f>
        <v>3473</v>
      </c>
      <c r="E30" s="125">
        <f>IFERROR((C30-B30)/B30*100,0)</f>
        <v>4.4389626656782424</v>
      </c>
      <c r="G30" s="25"/>
    </row>
    <row r="31" spans="1:7">
      <c r="A31" s="70" t="s">
        <v>63</v>
      </c>
      <c r="B31" s="206"/>
      <c r="C31" s="206"/>
      <c r="D31" s="74"/>
      <c r="E31" s="79"/>
    </row>
    <row r="32" spans="1:7">
      <c r="A32" s="71" t="s">
        <v>61</v>
      </c>
      <c r="B32" s="207">
        <v>8355.5</v>
      </c>
      <c r="C32" s="207">
        <v>9764</v>
      </c>
      <c r="D32" s="126">
        <f>IF(B32&gt;0,C32-B32,0)</f>
        <v>1408.5</v>
      </c>
      <c r="E32" s="127">
        <f>IFERROR((C32-B32)/B32*100,0)</f>
        <v>16.857159954520977</v>
      </c>
    </row>
    <row r="33" spans="1:17" ht="15">
      <c r="A33" s="71" t="s">
        <v>62</v>
      </c>
      <c r="B33" s="207">
        <v>5207.5</v>
      </c>
      <c r="C33" s="207">
        <v>5550</v>
      </c>
      <c r="D33" s="126">
        <f>IF(B33&gt;0,C33-B33,0)</f>
        <v>342.5</v>
      </c>
      <c r="E33" s="127">
        <f>IFERROR((C33-B33)/B33*100,0)</f>
        <v>6.5770523283725399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68" t="s">
        <v>14</v>
      </c>
      <c r="B34" s="208">
        <f>SUM(B32:B33)</f>
        <v>13563</v>
      </c>
      <c r="C34" s="208">
        <f>SUM(C32:C33)</f>
        <v>15314</v>
      </c>
      <c r="D34" s="124">
        <f>SUM(D32:D33)</f>
        <v>1751</v>
      </c>
      <c r="E34" s="125">
        <f>IFERROR((C34-B34)/B34*100,0)</f>
        <v>12.910123129101231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70" t="s">
        <v>14</v>
      </c>
      <c r="B35" s="206"/>
      <c r="C35" s="206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71" t="s">
        <v>61</v>
      </c>
      <c r="B36" s="209">
        <f t="shared" ref="B36:C37" si="0">B28+B32</f>
        <v>77749.5</v>
      </c>
      <c r="C36" s="209">
        <f t="shared" si="0"/>
        <v>82120</v>
      </c>
      <c r="D36" s="126">
        <f>IF(B36&gt;0,C36-B36,0)</f>
        <v>4370.5</v>
      </c>
      <c r="E36" s="127">
        <f>IFERROR((C36-B36)/B36*100,0)</f>
        <v>5.6212580145209943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 s="71" t="s">
        <v>62</v>
      </c>
      <c r="B37" s="209">
        <f t="shared" si="0"/>
        <v>14052.5</v>
      </c>
      <c r="C37" s="209">
        <f t="shared" si="0"/>
        <v>14906</v>
      </c>
      <c r="D37" s="126">
        <f>IF(B37&gt;0,C37-B37,0)</f>
        <v>853.5</v>
      </c>
      <c r="E37" s="127">
        <f>IFERROR((C37-B37)/B37*100,0)</f>
        <v>6.0736523750222382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68" t="s">
        <v>14</v>
      </c>
      <c r="B38" s="208">
        <f>B30+B34</f>
        <v>91802</v>
      </c>
      <c r="C38" s="208">
        <f>C30+C34</f>
        <v>97026</v>
      </c>
      <c r="D38" s="124">
        <f>SUM(D36:D37)</f>
        <v>5224</v>
      </c>
      <c r="E38" s="125">
        <f>IFERROR((C38-B38)/B38*100,0)</f>
        <v>5.6905078320733748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 s="66"/>
      <c r="B39" s="205"/>
      <c r="C39" s="205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 s="69" t="s">
        <v>64</v>
      </c>
      <c r="B40" s="205"/>
      <c r="C40" s="205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 s="70" t="s">
        <v>60</v>
      </c>
      <c r="B41" s="206"/>
      <c r="C41" s="206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5">
      <c r="A42" s="71" t="s">
        <v>61</v>
      </c>
      <c r="B42" s="209">
        <f t="shared" ref="B42:C44" si="1">B28/15</f>
        <v>4626.2666666666664</v>
      </c>
      <c r="C42" s="209">
        <f t="shared" si="1"/>
        <v>4823.7333333333336</v>
      </c>
      <c r="D42" s="126">
        <f>IF(B42&gt;0,C42-B42,0)</f>
        <v>197.46666666666715</v>
      </c>
      <c r="E42" s="127">
        <f>IFERROR((C42-B42)/B42*100,0)</f>
        <v>4.2683805516327169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5">
      <c r="A43" s="71" t="s">
        <v>62</v>
      </c>
      <c r="B43" s="209">
        <f t="shared" si="1"/>
        <v>589.66666666666663</v>
      </c>
      <c r="C43" s="209">
        <f t="shared" si="1"/>
        <v>623.73333333333335</v>
      </c>
      <c r="D43" s="126">
        <f>IF(B43&gt;0,C43-B43,0)</f>
        <v>34.06666666666672</v>
      </c>
      <c r="E43" s="127">
        <f>IFERROR((C43-B43)/B43*100,0)</f>
        <v>5.7772752967778498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 s="68" t="s">
        <v>14</v>
      </c>
      <c r="B44" s="208">
        <f t="shared" si="1"/>
        <v>5215.9333333333334</v>
      </c>
      <c r="C44" s="208">
        <f t="shared" si="1"/>
        <v>5447.4666666666662</v>
      </c>
      <c r="D44" s="124">
        <f>SUM(D42:D43)</f>
        <v>231.53333333333387</v>
      </c>
      <c r="E44" s="125">
        <f>IFERROR((C44-B44)/B44*100,0)</f>
        <v>4.4389626656782335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 s="70" t="s">
        <v>63</v>
      </c>
      <c r="B45" s="206"/>
      <c r="C45" s="206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71" t="s">
        <v>61</v>
      </c>
      <c r="B46" s="209">
        <f t="shared" ref="B46:C48" si="2">B32/12</f>
        <v>696.29166666666663</v>
      </c>
      <c r="C46" s="209">
        <f t="shared" si="2"/>
        <v>813.66666666666663</v>
      </c>
      <c r="D46" s="126">
        <f>IF(B46&gt;0,C46-B46,0)</f>
        <v>117.375</v>
      </c>
      <c r="E46" s="127">
        <f>IFERROR((C46-B46)/B46*100,0)</f>
        <v>16.857159954520977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71" t="s">
        <v>62</v>
      </c>
      <c r="B47" s="209">
        <f t="shared" si="2"/>
        <v>433.95833333333331</v>
      </c>
      <c r="C47" s="209">
        <f t="shared" si="2"/>
        <v>462.5</v>
      </c>
      <c r="D47" s="126">
        <f>IF(B47&gt;0,C47-B47,0)</f>
        <v>28.541666666666686</v>
      </c>
      <c r="E47" s="127">
        <f>IFERROR((C47-B47)/B47*100,0)</f>
        <v>6.5770523283725444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68" t="s">
        <v>14</v>
      </c>
      <c r="B48" s="208">
        <f t="shared" si="2"/>
        <v>1130.25</v>
      </c>
      <c r="C48" s="208">
        <f t="shared" si="2"/>
        <v>1276.1666666666667</v>
      </c>
      <c r="D48" s="124">
        <f>SUM(D46:D47)</f>
        <v>145.91666666666669</v>
      </c>
      <c r="E48" s="125">
        <f>IFERROR((C48-B48)/B48*100,0)</f>
        <v>12.910123129101239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>
      <c r="A49" s="70" t="s">
        <v>14</v>
      </c>
      <c r="B49" s="206"/>
      <c r="C49" s="206"/>
      <c r="D49" s="74"/>
      <c r="E49" s="79"/>
    </row>
    <row r="50" spans="1:5">
      <c r="A50" s="71" t="s">
        <v>61</v>
      </c>
      <c r="B50" s="209">
        <f t="shared" ref="B50:C51" si="3">B42+B46</f>
        <v>5322.5583333333334</v>
      </c>
      <c r="C50" s="209">
        <f t="shared" si="3"/>
        <v>5637.4000000000005</v>
      </c>
      <c r="D50" s="126">
        <f>IF(B50&gt;0,C50-B50,0)</f>
        <v>314.84166666666715</v>
      </c>
      <c r="E50" s="127">
        <f>IFERROR((C50-B50)/B50*100,0)</f>
        <v>5.9152318668810668</v>
      </c>
    </row>
    <row r="51" spans="1:5">
      <c r="A51" s="71" t="s">
        <v>62</v>
      </c>
      <c r="B51" s="209">
        <f t="shared" si="3"/>
        <v>1023.625</v>
      </c>
      <c r="C51" s="209">
        <f t="shared" si="3"/>
        <v>1086.2333333333333</v>
      </c>
      <c r="D51" s="126">
        <f>IF(B51&gt;0,C51-B51,0)</f>
        <v>62.608333333333348</v>
      </c>
      <c r="E51" s="127">
        <f>IFERROR((C51-B51)/B51*100,0)</f>
        <v>6.1163349208287556</v>
      </c>
    </row>
    <row r="52" spans="1:5">
      <c r="A52" s="68" t="s">
        <v>14</v>
      </c>
      <c r="B52" s="208">
        <f>B44+B48</f>
        <v>6346.1833333333334</v>
      </c>
      <c r="C52" s="208">
        <f>C44+C48</f>
        <v>6723.6333333333332</v>
      </c>
      <c r="D52" s="124">
        <f>SUM(D50:D51)</f>
        <v>377.4500000000005</v>
      </c>
      <c r="E52" s="125">
        <f>IFERROR((C52-B52)/B52*100,0)</f>
        <v>5.9476693340616773</v>
      </c>
    </row>
  </sheetData>
  <protectedRanges>
    <protectedRange password="C569" sqref="C2:C4 B14:C15 B18:C19 B28:C29 B32:C33" name="Range1" securityDescriptor="O:WDG:WDD:(A;;CC;;;S-1-5-21-3599962093-481152596-4069877888-3211)"/>
  </protectedRanges>
  <conditionalFormatting sqref="D14:E52">
    <cfRule type="cellIs" dxfId="1" priority="1" operator="lessThan">
      <formula>0</formula>
    </cfRule>
  </conditionalFormatting>
  <hyperlinks>
    <hyperlink ref="C4" r:id="rId1" display="caros4@southernct.edu" xr:uid="{00000000-0004-0000-0900-000000000000}"/>
  </hyperlinks>
  <pageMargins left="0.7" right="0.7" top="0.75" bottom="0.75" header="0.3" footer="0.3"/>
  <pageSetup scale="10" orientation="portrait" r:id="rId2"/>
  <headerFooter>
    <oddHeader>&amp;L&amp;"-,Bold"&amp;14Connecticut State Colleges &amp; Universities (ConnSCU) PRELIMINARY Fall Enrollment Reporting Template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Q52"/>
  <sheetViews>
    <sheetView zoomScaleNormal="100" workbookViewId="0">
      <selection activeCell="B10" sqref="B10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49</v>
      </c>
      <c r="B2"/>
      <c r="C2" s="82" t="s">
        <v>68</v>
      </c>
      <c r="D2" s="82"/>
      <c r="E2" s="82"/>
    </row>
    <row r="3" spans="1:7" ht="15">
      <c r="A3" s="26" t="s">
        <v>51</v>
      </c>
      <c r="B3"/>
      <c r="C3" s="190" t="s">
        <v>69</v>
      </c>
      <c r="D3" s="184"/>
      <c r="E3" s="184"/>
    </row>
    <row r="4" spans="1:7" ht="15">
      <c r="A4" s="26" t="s">
        <v>53</v>
      </c>
      <c r="B4"/>
      <c r="C4" s="191" t="s">
        <v>70</v>
      </c>
      <c r="D4" s="80"/>
      <c r="E4" s="81"/>
    </row>
    <row r="5" spans="1:7" ht="15">
      <c r="A5" s="64"/>
      <c r="B5"/>
    </row>
    <row r="6" spans="1:7" ht="15">
      <c r="A6" s="26" t="s">
        <v>55</v>
      </c>
      <c r="B6"/>
    </row>
    <row r="7" spans="1:7" ht="15">
      <c r="A7" s="64"/>
      <c r="B7"/>
      <c r="C7"/>
      <c r="D7"/>
      <c r="E7"/>
    </row>
    <row r="9" spans="1:7">
      <c r="A9" s="65"/>
      <c r="B9" s="215" t="s">
        <v>80</v>
      </c>
      <c r="C9" s="215" t="s">
        <v>79</v>
      </c>
      <c r="D9" s="83" t="s">
        <v>56</v>
      </c>
      <c r="E9" s="84"/>
    </row>
    <row r="10" spans="1:7">
      <c r="A10" s="66"/>
      <c r="B10" s="187" t="s">
        <v>98</v>
      </c>
      <c r="C10" s="214" t="s">
        <v>99</v>
      </c>
      <c r="D10" s="75"/>
      <c r="E10" s="76"/>
    </row>
    <row r="11" spans="1:7">
      <c r="A11" s="67"/>
      <c r="B11" s="204" t="s">
        <v>93</v>
      </c>
      <c r="C11" s="204" t="s">
        <v>93</v>
      </c>
      <c r="D11" s="72" t="s">
        <v>57</v>
      </c>
      <c r="E11" s="77" t="s">
        <v>58</v>
      </c>
    </row>
    <row r="12" spans="1:7">
      <c r="A12" s="69" t="s">
        <v>59</v>
      </c>
      <c r="B12" s="188"/>
      <c r="C12" s="188"/>
      <c r="D12" s="73"/>
      <c r="E12" s="78"/>
    </row>
    <row r="13" spans="1:7">
      <c r="A13" s="70" t="s">
        <v>60</v>
      </c>
      <c r="B13" s="206"/>
      <c r="C13" s="206"/>
      <c r="D13" s="74"/>
      <c r="E13" s="79"/>
    </row>
    <row r="14" spans="1:7">
      <c r="A14" s="71" t="s">
        <v>61</v>
      </c>
      <c r="B14" s="207">
        <v>2849</v>
      </c>
      <c r="C14" s="207">
        <v>2737</v>
      </c>
      <c r="D14" s="126">
        <f>IF(B14&gt;0,C14-B14,0)</f>
        <v>-112</v>
      </c>
      <c r="E14" s="127">
        <f>IFERROR((C14-B14)/B14*100,0)</f>
        <v>-3.9312039312039313</v>
      </c>
      <c r="G14" s="25"/>
    </row>
    <row r="15" spans="1:7">
      <c r="A15" s="71" t="s">
        <v>62</v>
      </c>
      <c r="B15" s="207">
        <v>718</v>
      </c>
      <c r="C15" s="207">
        <v>656</v>
      </c>
      <c r="D15" s="126">
        <f>IF(B15&gt;0,C15-B15,0)</f>
        <v>-62</v>
      </c>
      <c r="E15" s="127">
        <f>IFERROR((C15-B15)/B15*100,0)</f>
        <v>-8.635097493036211</v>
      </c>
      <c r="G15" s="25"/>
    </row>
    <row r="16" spans="1:7">
      <c r="A16" s="68" t="s">
        <v>14</v>
      </c>
      <c r="B16" s="208">
        <v>3567</v>
      </c>
      <c r="C16" s="208">
        <v>3393</v>
      </c>
      <c r="D16" s="124">
        <f>SUM(D14:D15)</f>
        <v>-174</v>
      </c>
      <c r="E16" s="125">
        <f>IFERROR((C16-B16)/B16*100,0)</f>
        <v>-4.8780487804878048</v>
      </c>
      <c r="G16" s="25"/>
    </row>
    <row r="17" spans="1:7">
      <c r="A17" s="70" t="s">
        <v>63</v>
      </c>
      <c r="B17" s="206"/>
      <c r="C17" s="206"/>
      <c r="D17" s="74"/>
      <c r="E17" s="79"/>
    </row>
    <row r="18" spans="1:7">
      <c r="A18" s="71" t="s">
        <v>61</v>
      </c>
      <c r="B18" s="207">
        <v>75</v>
      </c>
      <c r="C18" s="207">
        <v>93</v>
      </c>
      <c r="D18" s="126">
        <f>IF(B18&gt;0,C18-B18,0)</f>
        <v>18</v>
      </c>
      <c r="E18" s="127">
        <f>IFERROR((C18-B18)/B18*100,0)</f>
        <v>24</v>
      </c>
    </row>
    <row r="19" spans="1:7">
      <c r="A19" s="71" t="s">
        <v>62</v>
      </c>
      <c r="B19" s="207">
        <v>481</v>
      </c>
      <c r="C19" s="207">
        <v>456</v>
      </c>
      <c r="D19" s="126">
        <f>IF(B19&gt;0,C19-B19,0)</f>
        <v>-25</v>
      </c>
      <c r="E19" s="127">
        <f>IFERROR((C19-B19)/B19*100,0)</f>
        <v>-5.1975051975051976</v>
      </c>
    </row>
    <row r="20" spans="1:7">
      <c r="A20" s="68" t="s">
        <v>14</v>
      </c>
      <c r="B20" s="208">
        <v>556</v>
      </c>
      <c r="C20" s="208">
        <v>549</v>
      </c>
      <c r="D20" s="124">
        <f>SUM(D18:D19)</f>
        <v>-7</v>
      </c>
      <c r="E20" s="125">
        <f>IFERROR((C20-B20)/B20*100,0)</f>
        <v>-1.2589928057553956</v>
      </c>
    </row>
    <row r="21" spans="1:7">
      <c r="A21" s="70" t="s">
        <v>14</v>
      </c>
      <c r="B21" s="206"/>
      <c r="C21" s="206"/>
      <c r="D21" s="74"/>
      <c r="E21" s="79"/>
    </row>
    <row r="22" spans="1:7">
      <c r="A22" s="71" t="s">
        <v>61</v>
      </c>
      <c r="B22" s="209">
        <v>2924</v>
      </c>
      <c r="C22" s="209">
        <v>2830</v>
      </c>
      <c r="D22" s="126">
        <f>IF(B22&gt;0,C22-B22,0)</f>
        <v>-94</v>
      </c>
      <c r="E22" s="123">
        <f>IFERROR((C22-B22)/B22*100,0)</f>
        <v>-3.2147742818057456</v>
      </c>
      <c r="G22" s="25"/>
    </row>
    <row r="23" spans="1:7">
      <c r="A23" s="71" t="s">
        <v>62</v>
      </c>
      <c r="B23" s="209">
        <v>1199</v>
      </c>
      <c r="C23" s="209">
        <v>1112</v>
      </c>
      <c r="D23" s="126">
        <f>IF(B23&gt;0,C23-B23,0)</f>
        <v>-87</v>
      </c>
      <c r="E23" s="127">
        <f>IFERROR((C23-B23)/B23*100,0)</f>
        <v>-7.2560467055879903</v>
      </c>
      <c r="G23" s="25"/>
    </row>
    <row r="24" spans="1:7">
      <c r="A24" s="68" t="s">
        <v>14</v>
      </c>
      <c r="B24" s="208">
        <v>4123</v>
      </c>
      <c r="C24" s="208">
        <v>3942</v>
      </c>
      <c r="D24" s="124">
        <f>SUM(D22:D23)</f>
        <v>-181</v>
      </c>
      <c r="E24" s="125">
        <f>IFERROR((C24-B24)/B24*100,0)</f>
        <v>-4.3900072762551545</v>
      </c>
      <c r="G24" s="25"/>
    </row>
    <row r="25" spans="1:7">
      <c r="A25" s="66"/>
      <c r="B25" s="74"/>
      <c r="C25" s="74"/>
      <c r="D25" s="73"/>
      <c r="E25" s="78"/>
    </row>
    <row r="26" spans="1:7">
      <c r="A26" s="69" t="s">
        <v>24</v>
      </c>
      <c r="B26" s="75"/>
      <c r="C26" s="75"/>
      <c r="D26" s="73"/>
      <c r="E26" s="78"/>
    </row>
    <row r="27" spans="1:7">
      <c r="A27" s="70" t="s">
        <v>60</v>
      </c>
      <c r="B27" s="206"/>
      <c r="C27" s="206"/>
      <c r="D27" s="74"/>
      <c r="E27" s="79"/>
    </row>
    <row r="28" spans="1:7">
      <c r="A28" s="71" t="s">
        <v>61</v>
      </c>
      <c r="B28" s="207">
        <v>40988</v>
      </c>
      <c r="C28" s="207">
        <v>39792</v>
      </c>
      <c r="D28" s="126">
        <f>IF(B28&gt;0,C28-B28,0)</f>
        <v>-1196</v>
      </c>
      <c r="E28" s="127">
        <f>IFERROR((C28-B28)/B28*100,0)</f>
        <v>-2.9179271982043526</v>
      </c>
      <c r="G28" s="25"/>
    </row>
    <row r="29" spans="1:7">
      <c r="A29" s="71" t="s">
        <v>62</v>
      </c>
      <c r="B29" s="207">
        <v>4444</v>
      </c>
      <c r="C29" s="207">
        <v>3906</v>
      </c>
      <c r="D29" s="126">
        <f>IF(B29&gt;0,C29-B29,0)</f>
        <v>-538</v>
      </c>
      <c r="E29" s="127">
        <f>IFERROR((C29-B29)/B29*100,0)</f>
        <v>-12.106210621062106</v>
      </c>
      <c r="G29" s="25"/>
    </row>
    <row r="30" spans="1:7">
      <c r="A30" s="68" t="s">
        <v>14</v>
      </c>
      <c r="B30" s="208">
        <v>45432</v>
      </c>
      <c r="C30" s="208">
        <v>43698</v>
      </c>
      <c r="D30" s="124">
        <f>SUM(D28:D29)</f>
        <v>-1734</v>
      </c>
      <c r="E30" s="125">
        <f>IFERROR((C30-B30)/B30*100,0)</f>
        <v>-3.8166930797675649</v>
      </c>
      <c r="G30" s="25"/>
    </row>
    <row r="31" spans="1:7">
      <c r="A31" s="70" t="s">
        <v>63</v>
      </c>
      <c r="B31" s="206"/>
      <c r="C31" s="206"/>
      <c r="D31" s="74"/>
      <c r="E31" s="79"/>
    </row>
    <row r="32" spans="1:7">
      <c r="A32" s="71" t="s">
        <v>61</v>
      </c>
      <c r="B32" s="207">
        <v>848</v>
      </c>
      <c r="C32" s="207">
        <v>1014</v>
      </c>
      <c r="D32" s="126">
        <f>IF(B32&gt;0,C32-B32,0)</f>
        <v>166</v>
      </c>
      <c r="E32" s="127">
        <f>IFERROR((C32-B32)/B32*100,0)</f>
        <v>19.575471698113208</v>
      </c>
    </row>
    <row r="33" spans="1:17" ht="15">
      <c r="A33" s="71" t="s">
        <v>62</v>
      </c>
      <c r="B33" s="207">
        <v>2681</v>
      </c>
      <c r="C33" s="207">
        <v>2538</v>
      </c>
      <c r="D33" s="126">
        <f>IF(B33&gt;0,C33-B33,0)</f>
        <v>-143</v>
      </c>
      <c r="E33" s="127">
        <f>IFERROR((C33-B33)/B33*100,0)</f>
        <v>-5.3338306602014178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68" t="s">
        <v>14</v>
      </c>
      <c r="B34" s="208">
        <f>SUM(B32:B33)</f>
        <v>3529</v>
      </c>
      <c r="C34" s="208">
        <f>SUM(C32:C33)</f>
        <v>3552</v>
      </c>
      <c r="D34" s="124">
        <f>SUM(D32:D33)</f>
        <v>23</v>
      </c>
      <c r="E34" s="125">
        <f>IFERROR((C34-B34)/B34*100,0)</f>
        <v>0.65174270331538675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70" t="s">
        <v>14</v>
      </c>
      <c r="B35" s="206"/>
      <c r="C35" s="206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71" t="s">
        <v>61</v>
      </c>
      <c r="B36" s="209">
        <f t="shared" ref="B36:C37" si="0">B28+B32</f>
        <v>41836</v>
      </c>
      <c r="C36" s="209">
        <f t="shared" si="0"/>
        <v>40806</v>
      </c>
      <c r="D36" s="126">
        <f>IF(B36&gt;0,C36-B36,0)</f>
        <v>-1030</v>
      </c>
      <c r="E36" s="127">
        <f>IFERROR((C36-B36)/B36*100,0)</f>
        <v>-2.4619944545367627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 s="71" t="s">
        <v>62</v>
      </c>
      <c r="B37" s="209">
        <f t="shared" si="0"/>
        <v>7125</v>
      </c>
      <c r="C37" s="209">
        <f t="shared" si="0"/>
        <v>6444</v>
      </c>
      <c r="D37" s="126">
        <f>IF(B37&gt;0,C37-B37,0)</f>
        <v>-681</v>
      </c>
      <c r="E37" s="127">
        <f>IFERROR((C37-B37)/B37*100,0)</f>
        <v>-9.5578947368421048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68" t="s">
        <v>14</v>
      </c>
      <c r="B38" s="208">
        <f>B30+B34</f>
        <v>48961</v>
      </c>
      <c r="C38" s="208">
        <f>C30+C34</f>
        <v>47250</v>
      </c>
      <c r="D38" s="124">
        <f>SUM(D36:D37)</f>
        <v>-1711</v>
      </c>
      <c r="E38" s="125">
        <f>IFERROR((C38-B38)/B38*100,0)</f>
        <v>-3.4946181654786459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 s="66"/>
      <c r="B39" s="205"/>
      <c r="C39" s="205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 s="69" t="s">
        <v>64</v>
      </c>
      <c r="B40" s="205"/>
      <c r="C40" s="205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 s="70" t="s">
        <v>60</v>
      </c>
      <c r="B41" s="206"/>
      <c r="C41" s="206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5">
      <c r="A42" s="71" t="s">
        <v>61</v>
      </c>
      <c r="B42" s="209">
        <f t="shared" ref="B42:C44" si="1">B28/15</f>
        <v>2732.5333333333333</v>
      </c>
      <c r="C42" s="209">
        <f t="shared" si="1"/>
        <v>2652.8</v>
      </c>
      <c r="D42" s="126">
        <f>IF(B42&gt;0,C42-B42,0)</f>
        <v>-79.733333333333121</v>
      </c>
      <c r="E42" s="127">
        <f>IFERROR((C42-B42)/B42*100,0)</f>
        <v>-2.9179271982043447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5">
      <c r="A43" s="71" t="s">
        <v>62</v>
      </c>
      <c r="B43" s="209">
        <f t="shared" si="1"/>
        <v>296.26666666666665</v>
      </c>
      <c r="C43" s="209">
        <f t="shared" si="1"/>
        <v>260.39999999999998</v>
      </c>
      <c r="D43" s="126">
        <f>IF(B43&gt;0,C43-B43,0)</f>
        <v>-35.866666666666674</v>
      </c>
      <c r="E43" s="127">
        <f>IFERROR((C43-B43)/B43*100,0)</f>
        <v>-12.106210621062109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 s="68" t="s">
        <v>14</v>
      </c>
      <c r="B44" s="208">
        <f t="shared" si="1"/>
        <v>3028.8</v>
      </c>
      <c r="C44" s="208">
        <f t="shared" si="1"/>
        <v>2913.2</v>
      </c>
      <c r="D44" s="124">
        <f>SUM(D42:D43)</f>
        <v>-115.5999999999998</v>
      </c>
      <c r="E44" s="125">
        <f>IFERROR((C44-B44)/B44*100,0)</f>
        <v>-3.8166930797675769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 s="70" t="s">
        <v>63</v>
      </c>
      <c r="B45" s="206"/>
      <c r="C45" s="206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71" t="s">
        <v>61</v>
      </c>
      <c r="B46" s="209">
        <f t="shared" ref="B46:C48" si="2">B32/12</f>
        <v>70.666666666666671</v>
      </c>
      <c r="C46" s="209">
        <f t="shared" si="2"/>
        <v>84.5</v>
      </c>
      <c r="D46" s="126">
        <f>IF(B46&gt;0,C46-B46,0)</f>
        <v>13.833333333333329</v>
      </c>
      <c r="E46" s="127">
        <f>IFERROR((C46-B46)/B46*100,0)</f>
        <v>19.575471698113201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71" t="s">
        <v>62</v>
      </c>
      <c r="B47" s="209">
        <f t="shared" si="2"/>
        <v>223.41666666666666</v>
      </c>
      <c r="C47" s="209">
        <f t="shared" si="2"/>
        <v>211.5</v>
      </c>
      <c r="D47" s="126">
        <f>IF(B47&gt;0,C47-B47,0)</f>
        <v>-11.916666666666657</v>
      </c>
      <c r="E47" s="127">
        <f>IFERROR((C47-B47)/B47*100,0)</f>
        <v>-5.3338306602014134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68" t="s">
        <v>14</v>
      </c>
      <c r="B48" s="208">
        <f t="shared" si="2"/>
        <v>294.08333333333331</v>
      </c>
      <c r="C48" s="208">
        <f t="shared" si="2"/>
        <v>296</v>
      </c>
      <c r="D48" s="124">
        <f>SUM(D46:D47)</f>
        <v>1.9166666666666714</v>
      </c>
      <c r="E48" s="125">
        <f>IFERROR((C48-B48)/B48*100,0)</f>
        <v>0.6517427033153933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>
      <c r="A49" s="70" t="s">
        <v>14</v>
      </c>
      <c r="B49" s="206"/>
      <c r="C49" s="206"/>
      <c r="D49" s="74"/>
      <c r="E49" s="79"/>
    </row>
    <row r="50" spans="1:5">
      <c r="A50" s="71" t="s">
        <v>61</v>
      </c>
      <c r="B50" s="209">
        <f t="shared" ref="B50:C51" si="3">B42+B46</f>
        <v>2803.2</v>
      </c>
      <c r="C50" s="209">
        <f t="shared" si="3"/>
        <v>2737.3</v>
      </c>
      <c r="D50" s="126">
        <f>IF(B50&gt;0,C50-B50,0)</f>
        <v>-65.899999999999636</v>
      </c>
      <c r="E50" s="127">
        <f>IFERROR((C50-B50)/B50*100,0)</f>
        <v>-2.3508847031963342</v>
      </c>
    </row>
    <row r="51" spans="1:5">
      <c r="A51" s="71" t="s">
        <v>62</v>
      </c>
      <c r="B51" s="209">
        <f t="shared" si="3"/>
        <v>519.68333333333328</v>
      </c>
      <c r="C51" s="209">
        <f t="shared" si="3"/>
        <v>471.9</v>
      </c>
      <c r="D51" s="126">
        <f>IF(B51&gt;0,C51-B51,0)</f>
        <v>-47.783333333333303</v>
      </c>
      <c r="E51" s="127">
        <f>IFERROR((C51-B51)/B51*100,0)</f>
        <v>-9.1947019017991689</v>
      </c>
    </row>
    <row r="52" spans="1:5">
      <c r="A52" s="68" t="s">
        <v>14</v>
      </c>
      <c r="B52" s="208">
        <f>B44+B48</f>
        <v>3322.8833333333337</v>
      </c>
      <c r="C52" s="208">
        <f>C44+C48</f>
        <v>3209.2</v>
      </c>
      <c r="D52" s="124">
        <f>SUM(D50:D51)</f>
        <v>-113.68333333333294</v>
      </c>
      <c r="E52" s="125">
        <f>IFERROR((C52-B52)/B52*100,0)</f>
        <v>-3.4212255420744189</v>
      </c>
    </row>
  </sheetData>
  <protectedRanges>
    <protectedRange password="C569" sqref="C2:C4 B14:C15 B18:C19 B28:C29 B32:C33" name="Range1" securityDescriptor="O:WDG:WDD:(A;;CC;;;S-1-5-21-3599962093-481152596-4069877888-3211)"/>
  </protectedRanges>
  <conditionalFormatting sqref="D14:E52">
    <cfRule type="cellIs" dxfId="0" priority="1" operator="lessThan">
      <formula>0</formula>
    </cfRule>
  </conditionalFormatting>
  <pageMargins left="0.7" right="0.7" top="0.75" bottom="0.75" header="0.3" footer="0.3"/>
  <pageSetup scale="10" orientation="portrait" r:id="rId1"/>
  <headerFooter>
    <oddHeader>&amp;L&amp;"-,Bold"&amp;14Connecticut State Colleges &amp; Universities (ConnSCU) PRELIMINARY Fall Enrollment Reporting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showGridLines="0" zoomScaleNormal="100" workbookViewId="0">
      <selection activeCell="A4" sqref="A4"/>
    </sheetView>
  </sheetViews>
  <sheetFormatPr defaultColWidth="9.140625" defaultRowHeight="18" customHeight="1"/>
  <cols>
    <col min="1" max="1" width="14.7109375" style="7" customWidth="1"/>
    <col min="2" max="2" width="9" style="1" customWidth="1"/>
    <col min="3" max="17" width="9.7109375" style="1" customWidth="1"/>
    <col min="18" max="16384" width="9.140625" style="1"/>
  </cols>
  <sheetData>
    <row r="1" spans="1:18" ht="18" customHeight="1">
      <c r="A1" s="21" t="s">
        <v>74</v>
      </c>
      <c r="B1" s="12"/>
      <c r="C1" s="12"/>
      <c r="D1" s="12"/>
    </row>
    <row r="2" spans="1:18" ht="18" customHeight="1">
      <c r="A2" s="238" t="str">
        <f>'System-Same-Time'!A2</f>
        <v>Spring 2024 Preliminary Enrollment as of April 01, 2024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8" ht="18" customHeight="1">
      <c r="A3" s="238" t="str">
        <f>'System-Same-Time'!A3</f>
        <v>Compared to Spring 2023 Enrollment as recorded on January 27, 2023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8" ht="18" customHeight="1">
      <c r="A4" s="15"/>
      <c r="B4" s="4"/>
    </row>
    <row r="5" spans="1:18" ht="18" customHeight="1">
      <c r="A5" s="90"/>
      <c r="B5" s="3"/>
      <c r="C5" s="242" t="s">
        <v>73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43"/>
      <c r="R5" s="113"/>
    </row>
    <row r="6" spans="1:18" s="9" customFormat="1" ht="12.75">
      <c r="A6" s="91"/>
      <c r="B6" s="37"/>
      <c r="C6" s="239" t="s">
        <v>15</v>
      </c>
      <c r="D6" s="240"/>
      <c r="E6" s="240"/>
      <c r="F6" s="239" t="s">
        <v>16</v>
      </c>
      <c r="G6" s="240"/>
      <c r="H6" s="241" t="s">
        <v>16</v>
      </c>
      <c r="I6" s="240" t="s">
        <v>17</v>
      </c>
      <c r="J6" s="240"/>
      <c r="K6" s="240" t="s">
        <v>17</v>
      </c>
      <c r="L6" s="239" t="s">
        <v>18</v>
      </c>
      <c r="M6" s="240"/>
      <c r="N6" s="241" t="s">
        <v>18</v>
      </c>
      <c r="O6" s="239" t="s">
        <v>14</v>
      </c>
      <c r="P6" s="240"/>
      <c r="Q6" s="241" t="s">
        <v>29</v>
      </c>
      <c r="R6" s="112"/>
    </row>
    <row r="7" spans="1:18" s="6" customFormat="1" ht="15.75" customHeight="1">
      <c r="A7" s="92"/>
      <c r="B7" s="14" t="s">
        <v>19</v>
      </c>
      <c r="C7" s="103"/>
      <c r="D7" s="165">
        <f>DATE!B6</f>
        <v>45308</v>
      </c>
      <c r="E7" s="165"/>
      <c r="F7" s="135"/>
      <c r="G7" s="165">
        <f>DATE!B6</f>
        <v>45308</v>
      </c>
      <c r="H7" s="165"/>
      <c r="I7" s="135"/>
      <c r="J7" s="165">
        <f>DATE!B6</f>
        <v>45308</v>
      </c>
      <c r="K7" s="166"/>
      <c r="L7" s="135"/>
      <c r="M7" s="165">
        <f>DATE!B6</f>
        <v>45308</v>
      </c>
      <c r="N7" s="166"/>
      <c r="O7" s="103"/>
      <c r="P7" s="117"/>
      <c r="Q7" s="118"/>
      <c r="R7" s="92"/>
    </row>
    <row r="8" spans="1:18" s="13" customFormat="1" ht="15.75" customHeight="1">
      <c r="A8" s="93"/>
      <c r="B8" s="162" t="s">
        <v>20</v>
      </c>
      <c r="C8" s="99"/>
      <c r="D8" s="133">
        <f>DATE!B10</f>
        <v>45329</v>
      </c>
      <c r="E8" s="133"/>
      <c r="F8" s="132"/>
      <c r="G8" s="133">
        <f>DATE!B10</f>
        <v>45329</v>
      </c>
      <c r="H8" s="133"/>
      <c r="I8" s="132"/>
      <c r="J8" s="133">
        <f>DATE!B10</f>
        <v>45329</v>
      </c>
      <c r="K8" s="167"/>
      <c r="L8" s="132"/>
      <c r="M8" s="133">
        <f>DATE!B10</f>
        <v>45329</v>
      </c>
      <c r="N8" s="167"/>
      <c r="O8" s="99"/>
      <c r="P8" s="100"/>
      <c r="Q8" s="119"/>
      <c r="R8" s="94"/>
    </row>
    <row r="9" spans="1:18" s="13" customFormat="1" ht="15.75" customHeight="1">
      <c r="A9" s="110"/>
      <c r="B9" s="111"/>
      <c r="C9" s="163" t="s">
        <v>30</v>
      </c>
      <c r="D9" s="162" t="s">
        <v>31</v>
      </c>
      <c r="E9" s="164" t="s">
        <v>14</v>
      </c>
      <c r="F9" s="163" t="s">
        <v>30</v>
      </c>
      <c r="G9" s="162" t="s">
        <v>31</v>
      </c>
      <c r="H9" s="164" t="s">
        <v>14</v>
      </c>
      <c r="I9" s="162" t="s">
        <v>30</v>
      </c>
      <c r="J9" s="162" t="s">
        <v>31</v>
      </c>
      <c r="K9" s="168" t="s">
        <v>14</v>
      </c>
      <c r="L9" s="163" t="s">
        <v>30</v>
      </c>
      <c r="M9" s="162" t="s">
        <v>31</v>
      </c>
      <c r="N9" s="164" t="s">
        <v>14</v>
      </c>
      <c r="O9" s="61" t="s">
        <v>30</v>
      </c>
      <c r="P9" s="62" t="s">
        <v>31</v>
      </c>
      <c r="Q9" s="104" t="s">
        <v>14</v>
      </c>
      <c r="R9" s="94"/>
    </row>
    <row r="10" spans="1:18" ht="18" customHeight="1">
      <c r="A10" s="218">
        <f>'System-Same-Time'!A9</f>
        <v>45383</v>
      </c>
      <c r="B10" s="219"/>
      <c r="C10" s="108"/>
      <c r="D10" s="109"/>
      <c r="E10" s="44"/>
      <c r="F10" s="113"/>
      <c r="H10" s="46"/>
      <c r="L10" s="113"/>
      <c r="N10" s="46"/>
      <c r="O10" s="87"/>
      <c r="P10" s="116"/>
      <c r="Q10" s="114"/>
      <c r="R10" s="113"/>
    </row>
    <row r="11" spans="1:18" ht="15" customHeight="1">
      <c r="A11" s="88" t="s">
        <v>21</v>
      </c>
      <c r="B11" s="3" t="s">
        <v>22</v>
      </c>
      <c r="C11" s="33">
        <f>Central!C14</f>
        <v>5785</v>
      </c>
      <c r="D11" s="29">
        <f>Central!C18</f>
        <v>425</v>
      </c>
      <c r="E11" s="148">
        <f>Central!C22</f>
        <v>6210</v>
      </c>
      <c r="F11" s="33">
        <f>Eastern!C14</f>
        <v>3009</v>
      </c>
      <c r="G11" s="29">
        <f>Eastern!C18</f>
        <v>81</v>
      </c>
      <c r="H11" s="139">
        <f>Eastern!C22</f>
        <v>3090</v>
      </c>
      <c r="I11" s="29">
        <f>Southern!C14</f>
        <v>4978</v>
      </c>
      <c r="J11" s="29">
        <f>Southern!C18</f>
        <v>885</v>
      </c>
      <c r="K11" s="137">
        <f>Southern!C22</f>
        <v>5863</v>
      </c>
      <c r="L11" s="33">
        <f>Western!C14</f>
        <v>2737</v>
      </c>
      <c r="M11" s="29">
        <f>Western!C18</f>
        <v>93</v>
      </c>
      <c r="N11" s="139">
        <f>Western!C22</f>
        <v>2830</v>
      </c>
      <c r="O11" s="33">
        <f t="shared" ref="O11" si="0">C11+F11+I11+L11</f>
        <v>16509</v>
      </c>
      <c r="P11" s="29">
        <f t="shared" ref="P11" si="1">D11+G11+J11+M11</f>
        <v>1484</v>
      </c>
      <c r="Q11" s="148">
        <f t="shared" ref="Q11" si="2">E11+H11+K11+N11</f>
        <v>17993</v>
      </c>
      <c r="R11" s="113"/>
    </row>
    <row r="12" spans="1:18" ht="15" customHeight="1">
      <c r="A12" s="95"/>
      <c r="B12" s="11" t="s">
        <v>23</v>
      </c>
      <c r="C12" s="115">
        <f>Central!C15</f>
        <v>1711</v>
      </c>
      <c r="D12" s="128">
        <f>Central!C19</f>
        <v>1345</v>
      </c>
      <c r="E12" s="149">
        <f>Central!C23</f>
        <v>3056</v>
      </c>
      <c r="F12" s="115">
        <f>Eastern!C15</f>
        <v>729</v>
      </c>
      <c r="G12" s="128">
        <f>Eastern!C19</f>
        <v>89</v>
      </c>
      <c r="H12" s="143">
        <f>Eastern!C23</f>
        <v>818</v>
      </c>
      <c r="I12" s="128">
        <f>Southern!C15</f>
        <v>1762</v>
      </c>
      <c r="J12" s="128">
        <f>Southern!C19</f>
        <v>1078</v>
      </c>
      <c r="K12" s="141">
        <f>Southern!C23</f>
        <v>2840</v>
      </c>
      <c r="L12" s="115">
        <f>Western!C15</f>
        <v>656</v>
      </c>
      <c r="M12" s="128">
        <f>Western!C19</f>
        <v>456</v>
      </c>
      <c r="N12" s="143">
        <f>Western!C23</f>
        <v>1112</v>
      </c>
      <c r="O12" s="115">
        <f t="shared" ref="O12" si="3">C12+F12+I12+L12</f>
        <v>4858</v>
      </c>
      <c r="P12" s="128">
        <f t="shared" ref="P12" si="4">D12+G12+J12+M12</f>
        <v>2968</v>
      </c>
      <c r="Q12" s="149">
        <f t="shared" ref="Q12" si="5">E12+H12+K12+N12</f>
        <v>7826</v>
      </c>
      <c r="R12" s="113"/>
    </row>
    <row r="13" spans="1:18" ht="15" customHeight="1">
      <c r="A13" s="96"/>
      <c r="B13" s="5" t="s">
        <v>14</v>
      </c>
      <c r="C13" s="150">
        <f>Central!C16</f>
        <v>7496</v>
      </c>
      <c r="D13" s="151">
        <f>Central!C20</f>
        <v>1770</v>
      </c>
      <c r="E13" s="152">
        <f>Central!C24</f>
        <v>9266</v>
      </c>
      <c r="F13" s="150">
        <f>Eastern!C16</f>
        <v>3738</v>
      </c>
      <c r="G13" s="151">
        <f>Eastern!C20</f>
        <v>170</v>
      </c>
      <c r="H13" s="147">
        <f>Eastern!C24</f>
        <v>3908</v>
      </c>
      <c r="I13" s="151">
        <f>Southern!C16</f>
        <v>6740</v>
      </c>
      <c r="J13" s="151">
        <f>Southern!C20</f>
        <v>1963</v>
      </c>
      <c r="K13" s="145">
        <f>Southern!C24</f>
        <v>8703</v>
      </c>
      <c r="L13" s="150">
        <f>Western!C16</f>
        <v>3393</v>
      </c>
      <c r="M13" s="151">
        <f>Western!C20</f>
        <v>549</v>
      </c>
      <c r="N13" s="147">
        <f>Western!C24</f>
        <v>3942</v>
      </c>
      <c r="O13" s="115">
        <f t="shared" ref="O13" si="6">C13+F13+I13+L13</f>
        <v>21367</v>
      </c>
      <c r="P13" s="128">
        <f t="shared" ref="P13" si="7">D13+G13+J13+M13</f>
        <v>4452</v>
      </c>
      <c r="Q13" s="149">
        <f t="shared" ref="Q13" si="8">E13+H13+K13+N13</f>
        <v>25819</v>
      </c>
      <c r="R13" s="113"/>
    </row>
    <row r="14" spans="1:18" ht="15" customHeight="1">
      <c r="A14" s="90" t="s">
        <v>24</v>
      </c>
      <c r="B14" s="3" t="s">
        <v>22</v>
      </c>
      <c r="C14" s="33">
        <f>Central!C28</f>
        <v>83634.5</v>
      </c>
      <c r="D14" s="29">
        <f>Central!C32</f>
        <v>4551</v>
      </c>
      <c r="E14" s="148">
        <f>Central!C36</f>
        <v>88185.5</v>
      </c>
      <c r="F14" s="33">
        <f>Eastern!C28</f>
        <v>45059</v>
      </c>
      <c r="G14" s="29">
        <f>Eastern!C32</f>
        <v>839</v>
      </c>
      <c r="H14" s="139">
        <f>Eastern!C36</f>
        <v>45898</v>
      </c>
      <c r="I14" s="29">
        <f>Southern!C28</f>
        <v>72356</v>
      </c>
      <c r="J14" s="29">
        <f>Southern!C32</f>
        <v>9764</v>
      </c>
      <c r="K14" s="137">
        <f>Southern!C36</f>
        <v>82120</v>
      </c>
      <c r="L14" s="33">
        <f>Western!C28</f>
        <v>39792</v>
      </c>
      <c r="M14" s="29">
        <f>Western!C32</f>
        <v>1014</v>
      </c>
      <c r="N14" s="139">
        <f>Western!C36</f>
        <v>40806</v>
      </c>
      <c r="O14" s="33">
        <f t="shared" ref="O14" si="9">C14+F14+I14+L14</f>
        <v>240841.5</v>
      </c>
      <c r="P14" s="29">
        <f t="shared" ref="P14" si="10">D14+G14+J14+M14</f>
        <v>16168</v>
      </c>
      <c r="Q14" s="148">
        <f t="shared" ref="Q14" si="11">E14+H14+K14+N14</f>
        <v>257009.5</v>
      </c>
      <c r="R14" s="113"/>
    </row>
    <row r="15" spans="1:18" ht="15" customHeight="1">
      <c r="A15" s="95"/>
      <c r="B15" s="11" t="s">
        <v>23</v>
      </c>
      <c r="C15" s="115">
        <f>Central!C29</f>
        <v>10996.5</v>
      </c>
      <c r="D15" s="128">
        <f>Central!C33</f>
        <v>6555.5</v>
      </c>
      <c r="E15" s="149">
        <f>Central!C37</f>
        <v>17552</v>
      </c>
      <c r="F15" s="115">
        <f>Eastern!C29</f>
        <v>1712.8</v>
      </c>
      <c r="G15" s="128">
        <f>Eastern!C33</f>
        <v>417</v>
      </c>
      <c r="H15" s="143">
        <f>Eastern!C37</f>
        <v>2129.8000000000002</v>
      </c>
      <c r="I15" s="128">
        <f>Southern!C29</f>
        <v>9356</v>
      </c>
      <c r="J15" s="128">
        <f>Southern!C33</f>
        <v>5550</v>
      </c>
      <c r="K15" s="141">
        <f>Southern!C37</f>
        <v>14906</v>
      </c>
      <c r="L15" s="115">
        <f>Western!C29</f>
        <v>3906</v>
      </c>
      <c r="M15" s="128">
        <f>Western!C33</f>
        <v>2538</v>
      </c>
      <c r="N15" s="143">
        <f>Western!C37</f>
        <v>6444</v>
      </c>
      <c r="O15" s="115">
        <f t="shared" ref="O15" si="12">C15+F15+I15+L15</f>
        <v>25971.3</v>
      </c>
      <c r="P15" s="128">
        <f t="shared" ref="P15" si="13">D15+G15+J15+M15</f>
        <v>15060.5</v>
      </c>
      <c r="Q15" s="149">
        <f t="shared" ref="Q15" si="14">E15+H15+K15+N15</f>
        <v>41031.800000000003</v>
      </c>
      <c r="R15" s="113"/>
    </row>
    <row r="16" spans="1:18" ht="15" customHeight="1">
      <c r="A16" s="96"/>
      <c r="B16" s="5" t="s">
        <v>14</v>
      </c>
      <c r="C16" s="150">
        <f>Central!C30</f>
        <v>94631</v>
      </c>
      <c r="D16" s="151">
        <f>Central!C34</f>
        <v>11106.5</v>
      </c>
      <c r="E16" s="152">
        <f>Central!C38</f>
        <v>105737.5</v>
      </c>
      <c r="F16" s="150">
        <f>Eastern!C30</f>
        <v>46771.8</v>
      </c>
      <c r="G16" s="151">
        <f>Eastern!C34</f>
        <v>1256</v>
      </c>
      <c r="H16" s="147">
        <f>Eastern!C38</f>
        <v>48027.8</v>
      </c>
      <c r="I16" s="151">
        <f>Southern!C30</f>
        <v>81712</v>
      </c>
      <c r="J16" s="151">
        <f>Southern!C34</f>
        <v>15314</v>
      </c>
      <c r="K16" s="145">
        <f>Southern!C38</f>
        <v>97026</v>
      </c>
      <c r="L16" s="150">
        <f>Western!C30</f>
        <v>43698</v>
      </c>
      <c r="M16" s="151">
        <f>Western!C34</f>
        <v>3552</v>
      </c>
      <c r="N16" s="147">
        <f>Western!C38</f>
        <v>47250</v>
      </c>
      <c r="O16" s="115">
        <f t="shared" ref="O16" si="15">C16+F16+I16+L16</f>
        <v>266812.79999999999</v>
      </c>
      <c r="P16" s="128">
        <f t="shared" ref="P16" si="16">D16+G16+J16+M16</f>
        <v>31228.5</v>
      </c>
      <c r="Q16" s="149">
        <f t="shared" ref="Q16" si="17">E16+H16+K16+N16</f>
        <v>298041.3</v>
      </c>
      <c r="R16" s="113"/>
    </row>
    <row r="17" spans="1:18" ht="15" customHeight="1">
      <c r="A17" s="90" t="s">
        <v>32</v>
      </c>
      <c r="B17" s="3" t="s">
        <v>22</v>
      </c>
      <c r="C17" s="33">
        <f>Central!C42</f>
        <v>5575.6333333333332</v>
      </c>
      <c r="D17" s="29">
        <f>Central!C46</f>
        <v>379.25</v>
      </c>
      <c r="E17" s="148">
        <f>Central!C50</f>
        <v>5954.8833333333332</v>
      </c>
      <c r="F17" s="33">
        <f>Eastern!C42</f>
        <v>3003.9333333333334</v>
      </c>
      <c r="G17" s="29">
        <f>Eastern!C46</f>
        <v>69.916666666666671</v>
      </c>
      <c r="H17" s="139">
        <f>Eastern!C50</f>
        <v>3073.85</v>
      </c>
      <c r="I17" s="29">
        <f>Southern!C42</f>
        <v>4823.7333333333336</v>
      </c>
      <c r="J17" s="29">
        <f>Southern!C46</f>
        <v>813.66666666666663</v>
      </c>
      <c r="K17" s="137">
        <f>Southern!C50</f>
        <v>5637.4000000000005</v>
      </c>
      <c r="L17" s="33">
        <f>Western!C42</f>
        <v>2652.8</v>
      </c>
      <c r="M17" s="29">
        <f>Western!C46</f>
        <v>84.5</v>
      </c>
      <c r="N17" s="139">
        <f>Western!C50</f>
        <v>2737.3</v>
      </c>
      <c r="O17" s="33">
        <f t="shared" ref="O17" si="18">C17+F17+I17+L17</f>
        <v>16056.099999999999</v>
      </c>
      <c r="P17" s="29">
        <f t="shared" ref="P17" si="19">D17+G17+J17+M17</f>
        <v>1347.3333333333333</v>
      </c>
      <c r="Q17" s="148">
        <f t="shared" ref="Q17" si="20">E17+H17+K17+N17</f>
        <v>17403.433333333334</v>
      </c>
      <c r="R17" s="113"/>
    </row>
    <row r="18" spans="1:18" ht="15" customHeight="1">
      <c r="A18" s="95"/>
      <c r="B18" s="11" t="s">
        <v>23</v>
      </c>
      <c r="C18" s="115">
        <f>Central!C43</f>
        <v>733.1</v>
      </c>
      <c r="D18" s="128">
        <f>Central!C47</f>
        <v>546.29166666666663</v>
      </c>
      <c r="E18" s="149">
        <f>Central!C51</f>
        <v>1279.3916666666667</v>
      </c>
      <c r="F18" s="115">
        <f>Eastern!C43</f>
        <v>114.18666666666667</v>
      </c>
      <c r="G18" s="128">
        <f>Eastern!C47</f>
        <v>34.75</v>
      </c>
      <c r="H18" s="143">
        <f>Eastern!C51</f>
        <v>148.93666666666667</v>
      </c>
      <c r="I18" s="128">
        <f>Southern!C43</f>
        <v>623.73333333333335</v>
      </c>
      <c r="J18" s="128">
        <f>Southern!C47</f>
        <v>462.5</v>
      </c>
      <c r="K18" s="141">
        <f>Southern!C51</f>
        <v>1086.2333333333333</v>
      </c>
      <c r="L18" s="115">
        <f>Western!C43</f>
        <v>260.39999999999998</v>
      </c>
      <c r="M18" s="128">
        <f>Western!C47</f>
        <v>211.5</v>
      </c>
      <c r="N18" s="143">
        <f>Western!C51</f>
        <v>471.9</v>
      </c>
      <c r="O18" s="115">
        <f t="shared" ref="O18" si="21">C18+F18+I18+L18</f>
        <v>1731.42</v>
      </c>
      <c r="P18" s="128">
        <f t="shared" ref="P18" si="22">D18+G18+J18+M18</f>
        <v>1255.0416666666665</v>
      </c>
      <c r="Q18" s="149">
        <f t="shared" ref="Q18" si="23">E18+H18+K18+N18</f>
        <v>2986.4616666666666</v>
      </c>
      <c r="R18" s="113"/>
    </row>
    <row r="19" spans="1:18" ht="15" customHeight="1">
      <c r="A19" s="96"/>
      <c r="B19" s="5" t="s">
        <v>14</v>
      </c>
      <c r="C19" s="150">
        <f>Central!C44</f>
        <v>6308.7333333333336</v>
      </c>
      <c r="D19" s="151">
        <f>Central!C48</f>
        <v>925.54166666666663</v>
      </c>
      <c r="E19" s="152">
        <f>Central!C52</f>
        <v>7234.2750000000005</v>
      </c>
      <c r="F19" s="150">
        <f>Eastern!C44</f>
        <v>3118.1200000000003</v>
      </c>
      <c r="G19" s="151">
        <f>Eastern!C48</f>
        <v>104.66666666666667</v>
      </c>
      <c r="H19" s="147">
        <f>Eastern!C52</f>
        <v>3222.7866666666669</v>
      </c>
      <c r="I19" s="151">
        <f>Southern!C44</f>
        <v>5447.4666666666662</v>
      </c>
      <c r="J19" s="151">
        <f>Southern!C48</f>
        <v>1276.1666666666667</v>
      </c>
      <c r="K19" s="145">
        <f>Southern!C52</f>
        <v>6723.6333333333332</v>
      </c>
      <c r="L19" s="150">
        <f>Western!C44</f>
        <v>2913.2</v>
      </c>
      <c r="M19" s="151">
        <f>Western!C48</f>
        <v>296</v>
      </c>
      <c r="N19" s="147">
        <f>Western!C52</f>
        <v>3209.2</v>
      </c>
      <c r="O19" s="115">
        <f t="shared" ref="O19" si="24">C19+F19+I19+L19</f>
        <v>17787.52</v>
      </c>
      <c r="P19" s="128">
        <f t="shared" ref="P19" si="25">D19+G19+J19+M19</f>
        <v>2602.375</v>
      </c>
      <c r="Q19" s="149">
        <f t="shared" ref="Q19" si="26">E19+H19+K19+N19</f>
        <v>20389.895</v>
      </c>
      <c r="R19" s="113"/>
    </row>
    <row r="20" spans="1:18" ht="8.1" customHeight="1">
      <c r="A20" s="90"/>
      <c r="B20" s="3"/>
      <c r="C20" s="33"/>
      <c r="D20" s="29"/>
      <c r="E20" s="17"/>
      <c r="F20" s="23"/>
      <c r="G20" s="17"/>
      <c r="H20" s="18"/>
      <c r="I20" s="29"/>
      <c r="J20" s="29"/>
      <c r="K20" s="40"/>
      <c r="L20" s="33"/>
      <c r="M20" s="29"/>
      <c r="N20" s="42"/>
      <c r="O20" s="29"/>
      <c r="P20" s="40"/>
      <c r="Q20" s="42"/>
      <c r="R20" s="113"/>
    </row>
    <row r="21" spans="1:18" ht="18" customHeight="1">
      <c r="A21" s="244">
        <f>'System-Same-Time'!A20</f>
        <v>44953</v>
      </c>
      <c r="B21" s="245"/>
      <c r="C21" s="115"/>
      <c r="D21" s="128"/>
      <c r="E21" s="16"/>
      <c r="F21" s="24"/>
      <c r="G21" s="16"/>
      <c r="H21" s="122"/>
      <c r="I21" s="128"/>
      <c r="J21" s="128"/>
      <c r="K21" s="44"/>
      <c r="L21" s="115"/>
      <c r="M21" s="128"/>
      <c r="N21" s="46"/>
      <c r="O21" s="128"/>
      <c r="P21" s="44"/>
      <c r="Q21" s="46"/>
      <c r="R21" s="113"/>
    </row>
    <row r="22" spans="1:18" ht="15" customHeight="1">
      <c r="A22" s="88" t="s">
        <v>21</v>
      </c>
      <c r="B22" s="3" t="s">
        <v>22</v>
      </c>
      <c r="C22" s="33">
        <v>5461</v>
      </c>
      <c r="D22" s="29">
        <v>433</v>
      </c>
      <c r="E22" s="148">
        <v>5894</v>
      </c>
      <c r="F22" s="33">
        <v>3067</v>
      </c>
      <c r="G22" s="29">
        <v>79</v>
      </c>
      <c r="H22" s="139">
        <v>3146</v>
      </c>
      <c r="I22" s="29">
        <v>4878</v>
      </c>
      <c r="J22" s="29">
        <v>765</v>
      </c>
      <c r="K22" s="137">
        <v>5643</v>
      </c>
      <c r="L22" s="33">
        <v>2866</v>
      </c>
      <c r="M22" s="29">
        <v>73</v>
      </c>
      <c r="N22" s="139">
        <v>2939</v>
      </c>
      <c r="O22" s="33">
        <v>16272</v>
      </c>
      <c r="P22" s="29">
        <v>1350</v>
      </c>
      <c r="Q22" s="148">
        <v>17622</v>
      </c>
      <c r="R22" s="113"/>
    </row>
    <row r="23" spans="1:18" ht="15" customHeight="1">
      <c r="A23" s="95"/>
      <c r="B23" s="11" t="s">
        <v>23</v>
      </c>
      <c r="C23" s="115">
        <v>1670</v>
      </c>
      <c r="D23" s="128">
        <v>1346</v>
      </c>
      <c r="E23" s="149">
        <v>3016</v>
      </c>
      <c r="F23" s="115">
        <v>630</v>
      </c>
      <c r="G23" s="128">
        <v>67</v>
      </c>
      <c r="H23" s="143">
        <v>697</v>
      </c>
      <c r="I23" s="128">
        <v>1377</v>
      </c>
      <c r="J23" s="128">
        <v>1034</v>
      </c>
      <c r="K23" s="141">
        <v>2411</v>
      </c>
      <c r="L23" s="115">
        <v>589</v>
      </c>
      <c r="M23" s="128">
        <v>482</v>
      </c>
      <c r="N23" s="143">
        <v>1071</v>
      </c>
      <c r="O23" s="115">
        <v>4266</v>
      </c>
      <c r="P23" s="128">
        <v>2929</v>
      </c>
      <c r="Q23" s="149">
        <v>7195</v>
      </c>
      <c r="R23" s="113"/>
    </row>
    <row r="24" spans="1:18" ht="15" customHeight="1">
      <c r="A24" s="96"/>
      <c r="B24" s="5" t="s">
        <v>14</v>
      </c>
      <c r="C24" s="150">
        <v>7131</v>
      </c>
      <c r="D24" s="151">
        <v>1779</v>
      </c>
      <c r="E24" s="152">
        <v>8910</v>
      </c>
      <c r="F24" s="150">
        <v>3697</v>
      </c>
      <c r="G24" s="151">
        <v>146</v>
      </c>
      <c r="H24" s="147">
        <v>3843</v>
      </c>
      <c r="I24" s="151">
        <v>6255</v>
      </c>
      <c r="J24" s="151">
        <v>1799</v>
      </c>
      <c r="K24" s="145">
        <v>8054</v>
      </c>
      <c r="L24" s="150">
        <v>3455</v>
      </c>
      <c r="M24" s="151">
        <v>555</v>
      </c>
      <c r="N24" s="147">
        <v>4010</v>
      </c>
      <c r="O24" s="115">
        <v>20538</v>
      </c>
      <c r="P24" s="128">
        <v>4279</v>
      </c>
      <c r="Q24" s="149">
        <v>24817</v>
      </c>
      <c r="R24" s="113"/>
    </row>
    <row r="25" spans="1:18" ht="15" customHeight="1">
      <c r="A25" s="90" t="s">
        <v>24</v>
      </c>
      <c r="B25" s="3" t="s">
        <v>22</v>
      </c>
      <c r="C25" s="33">
        <v>78998</v>
      </c>
      <c r="D25" s="29">
        <v>4552</v>
      </c>
      <c r="E25" s="148">
        <v>83550</v>
      </c>
      <c r="F25" s="33">
        <v>45410</v>
      </c>
      <c r="G25" s="29">
        <v>795</v>
      </c>
      <c r="H25" s="139">
        <v>46205</v>
      </c>
      <c r="I25" s="29">
        <v>70283.5</v>
      </c>
      <c r="J25" s="29">
        <v>8358.5</v>
      </c>
      <c r="K25" s="137">
        <v>78642</v>
      </c>
      <c r="L25" s="33">
        <v>41145</v>
      </c>
      <c r="M25" s="29">
        <v>833</v>
      </c>
      <c r="N25" s="139">
        <v>41978</v>
      </c>
      <c r="O25" s="33">
        <v>235836.5</v>
      </c>
      <c r="P25" s="29">
        <v>14538.5</v>
      </c>
      <c r="Q25" s="148">
        <v>250375</v>
      </c>
      <c r="R25" s="113"/>
    </row>
    <row r="26" spans="1:18" ht="15" customHeight="1">
      <c r="A26" s="95"/>
      <c r="B26" s="1" t="s">
        <v>23</v>
      </c>
      <c r="C26" s="115">
        <v>11427</v>
      </c>
      <c r="D26" s="128">
        <v>6316.5</v>
      </c>
      <c r="E26" s="149">
        <v>17743.5</v>
      </c>
      <c r="F26" s="115">
        <v>1843.4</v>
      </c>
      <c r="G26" s="128">
        <v>311</v>
      </c>
      <c r="H26" s="143">
        <v>2154.4</v>
      </c>
      <c r="I26" s="128">
        <v>8012</v>
      </c>
      <c r="J26" s="128">
        <v>5209.5</v>
      </c>
      <c r="K26" s="141">
        <v>13221.5</v>
      </c>
      <c r="L26" s="115">
        <v>3887</v>
      </c>
      <c r="M26" s="128">
        <v>2695</v>
      </c>
      <c r="N26" s="143">
        <v>6582</v>
      </c>
      <c r="O26" s="115">
        <v>25169.4</v>
      </c>
      <c r="P26" s="128">
        <v>14532</v>
      </c>
      <c r="Q26" s="149">
        <v>39701.4</v>
      </c>
      <c r="R26" s="113"/>
    </row>
    <row r="27" spans="1:18" ht="15" customHeight="1">
      <c r="A27" s="96"/>
      <c r="B27" s="5" t="s">
        <v>14</v>
      </c>
      <c r="C27" s="150">
        <v>90425</v>
      </c>
      <c r="D27" s="151">
        <v>10868.5</v>
      </c>
      <c r="E27" s="152">
        <v>101293.5</v>
      </c>
      <c r="F27" s="150">
        <v>47253.4</v>
      </c>
      <c r="G27" s="151">
        <v>1106</v>
      </c>
      <c r="H27" s="147">
        <v>48359.4</v>
      </c>
      <c r="I27" s="151">
        <v>78295.5</v>
      </c>
      <c r="J27" s="151">
        <v>13568</v>
      </c>
      <c r="K27" s="145">
        <v>91863.5</v>
      </c>
      <c r="L27" s="150">
        <v>45032</v>
      </c>
      <c r="M27" s="151">
        <v>3528</v>
      </c>
      <c r="N27" s="147">
        <v>48560</v>
      </c>
      <c r="O27" s="115">
        <v>261005.9</v>
      </c>
      <c r="P27" s="128">
        <v>29070.5</v>
      </c>
      <c r="Q27" s="149">
        <v>290076.40000000002</v>
      </c>
      <c r="R27" s="113"/>
    </row>
    <row r="28" spans="1:18" ht="15" customHeight="1">
      <c r="A28" s="90" t="s">
        <v>32</v>
      </c>
      <c r="B28" s="3" t="s">
        <v>22</v>
      </c>
      <c r="C28" s="33">
        <v>5266.5333333333338</v>
      </c>
      <c r="D28" s="29">
        <v>379.33333333333331</v>
      </c>
      <c r="E28" s="148">
        <v>5645.8666666666668</v>
      </c>
      <c r="F28" s="33">
        <v>3027.3333333333335</v>
      </c>
      <c r="G28" s="29">
        <v>66.25</v>
      </c>
      <c r="H28" s="139">
        <v>3093.5833333333335</v>
      </c>
      <c r="I28" s="29">
        <v>4685.5666666666666</v>
      </c>
      <c r="J28" s="29">
        <v>696.54166666666663</v>
      </c>
      <c r="K28" s="137">
        <v>5382.1083333333336</v>
      </c>
      <c r="L28" s="33">
        <v>2743</v>
      </c>
      <c r="M28" s="29">
        <v>69.416666666666671</v>
      </c>
      <c r="N28" s="139">
        <v>2812.4166666666665</v>
      </c>
      <c r="O28" s="33">
        <v>15722.433333333334</v>
      </c>
      <c r="P28" s="29">
        <v>1211.5416666666667</v>
      </c>
      <c r="Q28" s="148">
        <v>16933.975000000002</v>
      </c>
      <c r="R28" s="113"/>
    </row>
    <row r="29" spans="1:18" ht="15" customHeight="1">
      <c r="A29" s="95"/>
      <c r="B29" s="1" t="s">
        <v>23</v>
      </c>
      <c r="C29" s="115">
        <v>761.8</v>
      </c>
      <c r="D29" s="128">
        <v>526.375</v>
      </c>
      <c r="E29" s="149">
        <v>1288.175</v>
      </c>
      <c r="F29" s="115">
        <v>122.89333333333335</v>
      </c>
      <c r="G29" s="128">
        <v>25.916666666666668</v>
      </c>
      <c r="H29" s="143">
        <v>148.81</v>
      </c>
      <c r="I29" s="128">
        <v>534.13333333333333</v>
      </c>
      <c r="J29" s="128">
        <v>434.125</v>
      </c>
      <c r="K29" s="141">
        <v>968.25833333333333</v>
      </c>
      <c r="L29" s="115">
        <v>259.13333333333333</v>
      </c>
      <c r="M29" s="128">
        <v>224.58333333333334</v>
      </c>
      <c r="N29" s="143">
        <v>483.7166666666667</v>
      </c>
      <c r="O29" s="115">
        <v>1677.96</v>
      </c>
      <c r="P29" s="128">
        <v>1211</v>
      </c>
      <c r="Q29" s="149">
        <v>2888.96</v>
      </c>
      <c r="R29" s="113"/>
    </row>
    <row r="30" spans="1:18" ht="15" customHeight="1">
      <c r="A30" s="96"/>
      <c r="B30" s="5" t="s">
        <v>14</v>
      </c>
      <c r="C30" s="150">
        <v>6028.333333333333</v>
      </c>
      <c r="D30" s="151">
        <v>905.70833333333337</v>
      </c>
      <c r="E30" s="152">
        <v>6934.0416666666661</v>
      </c>
      <c r="F30" s="150">
        <v>3150.2266666666669</v>
      </c>
      <c r="G30" s="151">
        <v>92.166666666666671</v>
      </c>
      <c r="H30" s="147">
        <v>3242.3933333333334</v>
      </c>
      <c r="I30" s="151">
        <v>5219.7</v>
      </c>
      <c r="J30" s="151">
        <v>1130.6666666666667</v>
      </c>
      <c r="K30" s="145">
        <v>6350.3666666666668</v>
      </c>
      <c r="L30" s="150">
        <v>3002.1333333333332</v>
      </c>
      <c r="M30" s="151">
        <v>294</v>
      </c>
      <c r="N30" s="147">
        <v>3296.1333333333332</v>
      </c>
      <c r="O30" s="115">
        <v>17400.393333333333</v>
      </c>
      <c r="P30" s="128">
        <v>2422.541666666667</v>
      </c>
      <c r="Q30" s="149">
        <v>19822.934999999998</v>
      </c>
      <c r="R30" s="113"/>
    </row>
    <row r="31" spans="1:18" ht="8.1" customHeight="1">
      <c r="A31" s="90"/>
      <c r="B31" s="3"/>
      <c r="C31" s="89"/>
      <c r="D31" s="2"/>
      <c r="E31" s="17"/>
      <c r="F31" s="23"/>
      <c r="G31" s="17"/>
      <c r="H31" s="42"/>
      <c r="I31" s="17"/>
      <c r="J31" s="17"/>
      <c r="K31" s="40"/>
      <c r="L31" s="23"/>
      <c r="M31" s="17"/>
      <c r="N31" s="42"/>
      <c r="O31" s="23"/>
      <c r="P31" s="40"/>
      <c r="Q31" s="42"/>
      <c r="R31" s="113"/>
    </row>
    <row r="32" spans="1:18" ht="18" customHeight="1">
      <c r="A32" s="97" t="s">
        <v>26</v>
      </c>
      <c r="B32" s="11"/>
      <c r="C32" s="113"/>
      <c r="E32" s="16"/>
      <c r="F32" s="24"/>
      <c r="G32" s="16"/>
      <c r="H32" s="46"/>
      <c r="I32" s="16"/>
      <c r="J32" s="16"/>
      <c r="K32" s="44"/>
      <c r="L32" s="24"/>
      <c r="M32" s="16"/>
      <c r="N32" s="46"/>
      <c r="O32" s="24"/>
      <c r="P32" s="44"/>
      <c r="Q32" s="47"/>
      <c r="R32" s="113"/>
    </row>
    <row r="33" spans="1:18" ht="15" customHeight="1">
      <c r="A33" s="88" t="s">
        <v>21</v>
      </c>
      <c r="B33" s="3" t="s">
        <v>22</v>
      </c>
      <c r="C33" s="34">
        <f>(C11-C22)/C22</f>
        <v>5.9329793078190807E-2</v>
      </c>
      <c r="D33" s="30">
        <f t="shared" ref="D33" si="27">(D11-D22)/D22</f>
        <v>-1.8475750577367205E-2</v>
      </c>
      <c r="E33" s="49">
        <f t="shared" ref="E33:G41" si="28">(E11-E22)/E22</f>
        <v>5.3613844587716321E-2</v>
      </c>
      <c r="F33" s="34">
        <f>(F11-F22)/F22</f>
        <v>-1.8910987936093904E-2</v>
      </c>
      <c r="G33" s="30">
        <f t="shared" ref="G33" si="29">(G11-G22)/G22</f>
        <v>2.5316455696202531E-2</v>
      </c>
      <c r="H33" s="49">
        <f>(H11-H22)/H22</f>
        <v>-1.7800381436745075E-2</v>
      </c>
      <c r="I33" s="34">
        <f t="shared" ref="I33:Q33" si="30">(I11-I22)/I22</f>
        <v>2.050020500205002E-2</v>
      </c>
      <c r="J33" s="30">
        <f t="shared" si="30"/>
        <v>0.15686274509803921</v>
      </c>
      <c r="K33" s="49">
        <f t="shared" si="30"/>
        <v>3.8986354775828458E-2</v>
      </c>
      <c r="L33" s="34">
        <f t="shared" si="30"/>
        <v>-4.501046755059316E-2</v>
      </c>
      <c r="M33" s="30">
        <f t="shared" si="30"/>
        <v>0.27397260273972601</v>
      </c>
      <c r="N33" s="51">
        <f t="shared" si="30"/>
        <v>-3.7087444709084726E-2</v>
      </c>
      <c r="O33" s="30">
        <f t="shared" si="30"/>
        <v>1.4564896755162243E-2</v>
      </c>
      <c r="P33" s="49">
        <f t="shared" si="30"/>
        <v>9.9259259259259255E-2</v>
      </c>
      <c r="Q33" s="51">
        <f t="shared" si="30"/>
        <v>2.1053228918397459E-2</v>
      </c>
      <c r="R33" s="113"/>
    </row>
    <row r="34" spans="1:18" ht="15" customHeight="1">
      <c r="A34" s="95"/>
      <c r="B34" s="11" t="s">
        <v>23</v>
      </c>
      <c r="C34" s="35">
        <f t="shared" ref="C34:D34" si="31">(C12-C23)/C23</f>
        <v>2.4550898203592814E-2</v>
      </c>
      <c r="D34" s="31">
        <f t="shared" si="31"/>
        <v>-7.429420505200594E-4</v>
      </c>
      <c r="E34" s="53">
        <f t="shared" si="28"/>
        <v>1.3262599469496022E-2</v>
      </c>
      <c r="F34" s="35">
        <f>(F12-F23)/F23</f>
        <v>0.15714285714285714</v>
      </c>
      <c r="G34" s="31">
        <f t="shared" si="28"/>
        <v>0.32835820895522388</v>
      </c>
      <c r="H34" s="53">
        <f t="shared" ref="H34" si="32">(H12-H23)/H23</f>
        <v>0.17360114777618366</v>
      </c>
      <c r="I34" s="35">
        <f t="shared" ref="I34:Q34" si="33">(I12-I23)/I23</f>
        <v>0.27959331880900506</v>
      </c>
      <c r="J34" s="31">
        <f t="shared" si="33"/>
        <v>4.2553191489361701E-2</v>
      </c>
      <c r="K34" s="53">
        <f t="shared" si="33"/>
        <v>0.17793446702613025</v>
      </c>
      <c r="L34" s="35">
        <f t="shared" si="33"/>
        <v>0.11375212224108659</v>
      </c>
      <c r="M34" s="31">
        <f t="shared" si="33"/>
        <v>-5.3941908713692949E-2</v>
      </c>
      <c r="N34" s="55">
        <f t="shared" si="33"/>
        <v>3.8281979458450049E-2</v>
      </c>
      <c r="O34" s="31">
        <f t="shared" si="33"/>
        <v>0.13877168307548055</v>
      </c>
      <c r="P34" s="53">
        <f t="shared" si="33"/>
        <v>1.3315124615909868E-2</v>
      </c>
      <c r="Q34" s="55">
        <f t="shared" si="33"/>
        <v>8.7699791521890197E-2</v>
      </c>
      <c r="R34" s="113"/>
    </row>
    <row r="35" spans="1:18" ht="15" customHeight="1">
      <c r="A35" s="96"/>
      <c r="B35" s="5" t="s">
        <v>14</v>
      </c>
      <c r="C35" s="36">
        <f t="shared" ref="C35:D35" si="34">(C13-C24)/C24</f>
        <v>5.1184967045295189E-2</v>
      </c>
      <c r="D35" s="32">
        <f t="shared" si="34"/>
        <v>-5.0590219224283303E-3</v>
      </c>
      <c r="E35" s="57">
        <f t="shared" si="28"/>
        <v>3.995510662177329E-2</v>
      </c>
      <c r="F35" s="36">
        <f t="shared" si="28"/>
        <v>1.1090073032188261E-2</v>
      </c>
      <c r="G35" s="32">
        <f t="shared" si="28"/>
        <v>0.16438356164383561</v>
      </c>
      <c r="H35" s="57">
        <f t="shared" ref="H35" si="35">(H13-H24)/H24</f>
        <v>1.6913869372885765E-2</v>
      </c>
      <c r="I35" s="36">
        <f t="shared" ref="I35:Q35" si="36">(I13-I24)/I24</f>
        <v>7.7537969624300554E-2</v>
      </c>
      <c r="J35" s="32">
        <f t="shared" si="36"/>
        <v>9.1161756531406332E-2</v>
      </c>
      <c r="K35" s="57">
        <f t="shared" si="36"/>
        <v>8.0581077725353861E-2</v>
      </c>
      <c r="L35" s="36">
        <f t="shared" si="36"/>
        <v>-1.7945007235890015E-2</v>
      </c>
      <c r="M35" s="32">
        <f t="shared" si="36"/>
        <v>-1.0810810810810811E-2</v>
      </c>
      <c r="N35" s="59">
        <f t="shared" si="36"/>
        <v>-1.6957605985037406E-2</v>
      </c>
      <c r="O35" s="32">
        <f t="shared" si="36"/>
        <v>4.0364202940890055E-2</v>
      </c>
      <c r="P35" s="57">
        <f t="shared" si="36"/>
        <v>4.0430007010983877E-2</v>
      </c>
      <c r="Q35" s="59">
        <f t="shared" si="36"/>
        <v>4.0375549018817743E-2</v>
      </c>
      <c r="R35" s="113"/>
    </row>
    <row r="36" spans="1:18" ht="15" customHeight="1">
      <c r="A36" s="90" t="s">
        <v>24</v>
      </c>
      <c r="B36" s="3" t="s">
        <v>22</v>
      </c>
      <c r="C36" s="34">
        <f t="shared" ref="C36:D36" si="37">(C14-C25)/C25</f>
        <v>5.869135927491835E-2</v>
      </c>
      <c r="D36" s="30">
        <f t="shared" si="37"/>
        <v>-2.1968365553602811E-4</v>
      </c>
      <c r="E36" s="49">
        <f t="shared" si="28"/>
        <v>5.5481747456612808E-2</v>
      </c>
      <c r="F36" s="34">
        <f t="shared" si="28"/>
        <v>-7.7295749834838138E-3</v>
      </c>
      <c r="G36" s="30">
        <f t="shared" si="28"/>
        <v>5.5345911949685536E-2</v>
      </c>
      <c r="H36" s="49">
        <f t="shared" ref="H36" si="38">(H14-H25)/H25</f>
        <v>-6.6443025646575043E-3</v>
      </c>
      <c r="I36" s="34">
        <f t="shared" ref="I36:Q36" si="39">(I14-I25)/I25</f>
        <v>2.9487717600859376E-2</v>
      </c>
      <c r="J36" s="30">
        <f t="shared" si="39"/>
        <v>0.16815218041514626</v>
      </c>
      <c r="K36" s="49">
        <f t="shared" si="39"/>
        <v>4.4225731797258465E-2</v>
      </c>
      <c r="L36" s="34">
        <f t="shared" si="39"/>
        <v>-3.2883703973751365E-2</v>
      </c>
      <c r="M36" s="30">
        <f t="shared" si="39"/>
        <v>0.21728691476590636</v>
      </c>
      <c r="N36" s="51">
        <f t="shared" si="39"/>
        <v>-2.7919386345228454E-2</v>
      </c>
      <c r="O36" s="30">
        <f t="shared" si="39"/>
        <v>2.1222329876842642E-2</v>
      </c>
      <c r="P36" s="49">
        <f t="shared" si="39"/>
        <v>0.1120817140695395</v>
      </c>
      <c r="Q36" s="51">
        <f t="shared" si="39"/>
        <v>2.6498252621068398E-2</v>
      </c>
      <c r="R36" s="113"/>
    </row>
    <row r="37" spans="1:18" ht="15" customHeight="1">
      <c r="A37" s="95"/>
      <c r="B37" s="11" t="s">
        <v>23</v>
      </c>
      <c r="C37" s="35">
        <f>(C15-C26)/C26</f>
        <v>-3.7673930165397745E-2</v>
      </c>
      <c r="D37" s="31">
        <f t="shared" ref="D37" si="40">(D15-D26)/D26</f>
        <v>3.7837409958046388E-2</v>
      </c>
      <c r="E37" s="53">
        <f t="shared" si="28"/>
        <v>-1.0792684645081298E-2</v>
      </c>
      <c r="F37" s="35">
        <f>(F15-F26)/F26</f>
        <v>-7.0847347293045523E-2</v>
      </c>
      <c r="G37" s="31">
        <f t="shared" si="28"/>
        <v>0.34083601286173631</v>
      </c>
      <c r="H37" s="53">
        <f t="shared" ref="H37" si="41">(H15-H26)/H26</f>
        <v>-1.1418492387671699E-2</v>
      </c>
      <c r="I37" s="35">
        <f t="shared" ref="I37:Q37" si="42">(I15-I26)/I26</f>
        <v>0.16774837743384924</v>
      </c>
      <c r="J37" s="31">
        <f t="shared" si="42"/>
        <v>6.5361359055571555E-2</v>
      </c>
      <c r="K37" s="53">
        <f t="shared" si="42"/>
        <v>0.12740611882161632</v>
      </c>
      <c r="L37" s="35">
        <f t="shared" si="42"/>
        <v>4.8880885001286343E-3</v>
      </c>
      <c r="M37" s="31">
        <f t="shared" si="42"/>
        <v>-5.8256029684601113E-2</v>
      </c>
      <c r="N37" s="55">
        <f t="shared" si="42"/>
        <v>-2.0966271649954422E-2</v>
      </c>
      <c r="O37" s="31">
        <f t="shared" si="42"/>
        <v>3.1860115854966654E-2</v>
      </c>
      <c r="P37" s="53">
        <f t="shared" si="42"/>
        <v>3.6368015414258187E-2</v>
      </c>
      <c r="Q37" s="55">
        <f t="shared" si="42"/>
        <v>3.3510153294342301E-2</v>
      </c>
      <c r="R37" s="113"/>
    </row>
    <row r="38" spans="1:18" ht="15" customHeight="1">
      <c r="A38" s="96"/>
      <c r="B38" s="5" t="s">
        <v>14</v>
      </c>
      <c r="C38" s="36">
        <f t="shared" ref="C38:D38" si="43">(C16-C27)/C27</f>
        <v>4.6513685374619848E-2</v>
      </c>
      <c r="D38" s="32">
        <f t="shared" si="43"/>
        <v>2.1898146018309795E-2</v>
      </c>
      <c r="E38" s="57">
        <f t="shared" si="28"/>
        <v>4.3872509094858014E-2</v>
      </c>
      <c r="F38" s="36">
        <f t="shared" si="28"/>
        <v>-1.0191859210130881E-2</v>
      </c>
      <c r="G38" s="32">
        <f t="shared" si="28"/>
        <v>0.13562386980108498</v>
      </c>
      <c r="H38" s="57">
        <f t="shared" ref="H38" si="44">(H16-H27)/H27</f>
        <v>-6.8569916086634354E-3</v>
      </c>
      <c r="I38" s="36">
        <f t="shared" ref="I38:Q38" si="45">(I16-I27)/I27</f>
        <v>4.3635968861556539E-2</v>
      </c>
      <c r="J38" s="32">
        <f t="shared" si="45"/>
        <v>0.12868514150943397</v>
      </c>
      <c r="K38" s="57">
        <f t="shared" si="45"/>
        <v>5.619751043668051E-2</v>
      </c>
      <c r="L38" s="36">
        <f t="shared" si="45"/>
        <v>-2.9623378930538284E-2</v>
      </c>
      <c r="M38" s="32">
        <f t="shared" si="45"/>
        <v>6.8027210884353739E-3</v>
      </c>
      <c r="N38" s="59">
        <f t="shared" si="45"/>
        <v>-2.6976935749588139E-2</v>
      </c>
      <c r="O38" s="32">
        <f t="shared" si="45"/>
        <v>2.2248156076165305E-2</v>
      </c>
      <c r="P38" s="57">
        <f t="shared" si="45"/>
        <v>7.4233329320101127E-2</v>
      </c>
      <c r="Q38" s="59">
        <f t="shared" si="45"/>
        <v>2.7457938667192382E-2</v>
      </c>
      <c r="R38" s="113"/>
    </row>
    <row r="39" spans="1:18" ht="15" customHeight="1">
      <c r="A39" s="95" t="s">
        <v>25</v>
      </c>
      <c r="B39" s="11" t="s">
        <v>22</v>
      </c>
      <c r="C39" s="35">
        <f t="shared" ref="C39:D39" si="46">(C17-C28)/C28</f>
        <v>5.8691359274918246E-2</v>
      </c>
      <c r="D39" s="31">
        <f t="shared" si="46"/>
        <v>-2.1968365553597818E-4</v>
      </c>
      <c r="E39" s="53">
        <f t="shared" si="28"/>
        <v>5.4733256187417298E-2</v>
      </c>
      <c r="F39" s="35">
        <f t="shared" si="28"/>
        <v>-7.7295749834838442E-3</v>
      </c>
      <c r="G39" s="31">
        <f t="shared" si="28"/>
        <v>5.5345911949685606E-2</v>
      </c>
      <c r="H39" s="53">
        <f t="shared" ref="H39" si="47">(H17-H28)/H28</f>
        <v>-6.3787948172292887E-3</v>
      </c>
      <c r="I39" s="35">
        <f t="shared" ref="I39:Q39" si="48">(I17-I28)/I28</f>
        <v>2.9487717600859442E-2</v>
      </c>
      <c r="J39" s="31">
        <f t="shared" si="48"/>
        <v>0.16815218041514626</v>
      </c>
      <c r="K39" s="53">
        <f t="shared" si="48"/>
        <v>4.7433394286315982E-2</v>
      </c>
      <c r="L39" s="35">
        <f t="shared" si="48"/>
        <v>-3.2883703973751302E-2</v>
      </c>
      <c r="M39" s="31">
        <f t="shared" si="48"/>
        <v>0.21728691476590628</v>
      </c>
      <c r="N39" s="55">
        <f t="shared" si="48"/>
        <v>-2.6708939524133932E-2</v>
      </c>
      <c r="O39" s="31">
        <f t="shared" si="48"/>
        <v>2.1222329876842489E-2</v>
      </c>
      <c r="P39" s="53">
        <f t="shared" si="48"/>
        <v>0.11208171406953937</v>
      </c>
      <c r="Q39" s="55">
        <f t="shared" si="48"/>
        <v>2.7722866800815052E-2</v>
      </c>
      <c r="R39" s="113"/>
    </row>
    <row r="40" spans="1:18" ht="15" customHeight="1">
      <c r="A40" s="95"/>
      <c r="B40" s="11" t="s">
        <v>23</v>
      </c>
      <c r="C40" s="35">
        <f t="shared" ref="C40:D40" si="49">(C18-C29)/C29</f>
        <v>-3.7673930165397655E-2</v>
      </c>
      <c r="D40" s="31">
        <f t="shared" si="49"/>
        <v>3.7837409958046311E-2</v>
      </c>
      <c r="E40" s="53">
        <f t="shared" si="28"/>
        <v>-6.8184317606950172E-3</v>
      </c>
      <c r="F40" s="35">
        <f t="shared" si="28"/>
        <v>-7.0847347293045537E-2</v>
      </c>
      <c r="G40" s="31">
        <f t="shared" si="28"/>
        <v>0.34083601286173626</v>
      </c>
      <c r="H40" s="53">
        <f t="shared" ref="H40" si="50">(H18-H29)/H29</f>
        <v>8.5119727616870611E-4</v>
      </c>
      <c r="I40" s="35">
        <f t="shared" ref="I40:Q40" si="51">(I18-I29)/I29</f>
        <v>0.16774837743384927</v>
      </c>
      <c r="J40" s="31">
        <f t="shared" si="51"/>
        <v>6.5361359055571555E-2</v>
      </c>
      <c r="K40" s="53">
        <f t="shared" si="51"/>
        <v>0.12184248349700065</v>
      </c>
      <c r="L40" s="35">
        <f t="shared" si="51"/>
        <v>4.8880885001285753E-3</v>
      </c>
      <c r="M40" s="31">
        <f t="shared" si="51"/>
        <v>-5.8256029684601154E-2</v>
      </c>
      <c r="N40" s="55">
        <f t="shared" si="51"/>
        <v>-2.4428901216276853E-2</v>
      </c>
      <c r="O40" s="31">
        <f t="shared" si="51"/>
        <v>3.1860115854966765E-2</v>
      </c>
      <c r="P40" s="53">
        <f t="shared" si="51"/>
        <v>3.6368015414258062E-2</v>
      </c>
      <c r="Q40" s="55">
        <f t="shared" si="51"/>
        <v>3.3749746160094483E-2</v>
      </c>
      <c r="R40" s="113"/>
    </row>
    <row r="41" spans="1:18" ht="15" customHeight="1">
      <c r="A41" s="96"/>
      <c r="B41" s="5" t="s">
        <v>14</v>
      </c>
      <c r="C41" s="36">
        <f t="shared" ref="C41:D41" si="52">(C19-C30)/C30</f>
        <v>4.6513685374619945E-2</v>
      </c>
      <c r="D41" s="32">
        <f t="shared" si="52"/>
        <v>2.1898146018309708E-2</v>
      </c>
      <c r="E41" s="57">
        <f t="shared" si="28"/>
        <v>4.3298461094720062E-2</v>
      </c>
      <c r="F41" s="36">
        <f t="shared" si="28"/>
        <v>-1.0191859210130879E-2</v>
      </c>
      <c r="G41" s="32">
        <f t="shared" si="28"/>
        <v>0.13562386980108498</v>
      </c>
      <c r="H41" s="57">
        <f t="shared" ref="H41" si="53">(H19-H30)/H30</f>
        <v>-6.0469735318971901E-3</v>
      </c>
      <c r="I41" s="36">
        <f t="shared" ref="I41:Q41" si="54">(I19-I30)/I30</f>
        <v>4.3635968861556497E-2</v>
      </c>
      <c r="J41" s="32">
        <f t="shared" si="54"/>
        <v>0.12868514150943394</v>
      </c>
      <c r="K41" s="57">
        <f t="shared" si="54"/>
        <v>5.8778758181942212E-2</v>
      </c>
      <c r="L41" s="36">
        <f t="shared" si="54"/>
        <v>-2.9623378930538305E-2</v>
      </c>
      <c r="M41" s="32">
        <f t="shared" si="54"/>
        <v>6.8027210884353739E-3</v>
      </c>
      <c r="N41" s="59">
        <f t="shared" si="54"/>
        <v>-2.6374337607701973E-2</v>
      </c>
      <c r="O41" s="32">
        <f t="shared" si="54"/>
        <v>2.2248156076165346E-2</v>
      </c>
      <c r="P41" s="57">
        <f t="shared" si="54"/>
        <v>7.4233329320101002E-2</v>
      </c>
      <c r="Q41" s="59">
        <f t="shared" si="54"/>
        <v>2.8601213695146697E-2</v>
      </c>
      <c r="R41" s="113"/>
    </row>
    <row r="43" spans="1:18" ht="12.75">
      <c r="C43" s="98" t="s">
        <v>27</v>
      </c>
    </row>
    <row r="44" spans="1:18" ht="31.5" customHeight="1">
      <c r="B44" s="86"/>
      <c r="C44" s="222" t="s">
        <v>28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</row>
    <row r="45" spans="1:18" ht="12.75" customHeight="1"/>
    <row r="46" spans="1:18" ht="12.75" customHeight="1">
      <c r="C46" s="223" t="s">
        <v>33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</row>
    <row r="47" spans="1:18" ht="15" customHeight="1">
      <c r="C47" s="223">
        <f>'System-Same-Time'!A48:Q48</f>
        <v>0</v>
      </c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</row>
  </sheetData>
  <mergeCells count="13">
    <mergeCell ref="A2:Q2"/>
    <mergeCell ref="A3:Q3"/>
    <mergeCell ref="O6:Q6"/>
    <mergeCell ref="C47:Q47"/>
    <mergeCell ref="C46:Q46"/>
    <mergeCell ref="C44:Q44"/>
    <mergeCell ref="C6:E6"/>
    <mergeCell ref="F6:H6"/>
    <mergeCell ref="I6:K6"/>
    <mergeCell ref="L6:N6"/>
    <mergeCell ref="C5:Q5"/>
    <mergeCell ref="A10:B10"/>
    <mergeCell ref="A21:B21"/>
  </mergeCells>
  <printOptions horizontalCentered="1" verticalCentered="1"/>
  <pageMargins left="0.25" right="0.25" top="0.25" bottom="0.2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45"/>
  <sheetViews>
    <sheetView showGridLines="0" tabSelected="1" zoomScale="90" zoomScaleNormal="90" workbookViewId="0">
      <selection activeCell="A2" sqref="A2"/>
    </sheetView>
  </sheetViews>
  <sheetFormatPr defaultColWidth="9.140625" defaultRowHeight="18" customHeight="1"/>
  <cols>
    <col min="1" max="1" width="14.7109375" style="7" customWidth="1"/>
    <col min="2" max="2" width="6.7109375" style="1" customWidth="1"/>
    <col min="3" max="22" width="8.85546875" style="1" customWidth="1"/>
    <col min="23" max="16384" width="9.140625" style="1"/>
  </cols>
  <sheetData>
    <row r="1" spans="1:22" ht="18" customHeight="1">
      <c r="A1" s="21" t="s">
        <v>101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2" ht="18" customHeight="1">
      <c r="A2" s="1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2" ht="18" customHeight="1">
      <c r="A3" s="90"/>
      <c r="B3" s="2"/>
      <c r="C3" s="234" t="s">
        <v>72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246" t="s">
        <v>0</v>
      </c>
      <c r="Q3" s="231" t="s">
        <v>73</v>
      </c>
      <c r="R3" s="232"/>
      <c r="S3" s="232"/>
      <c r="T3" s="232"/>
      <c r="U3" s="233"/>
      <c r="V3" s="228" t="s">
        <v>1</v>
      </c>
    </row>
    <row r="4" spans="1:22" s="9" customFormat="1" ht="112.5" customHeight="1">
      <c r="A4" s="91"/>
      <c r="B4" s="8"/>
      <c r="C4" s="22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20" t="s">
        <v>13</v>
      </c>
      <c r="O4" s="212" t="s">
        <v>14</v>
      </c>
      <c r="P4" s="247"/>
      <c r="Q4" s="19" t="s">
        <v>15</v>
      </c>
      <c r="R4" s="19" t="s">
        <v>16</v>
      </c>
      <c r="S4" s="19" t="s">
        <v>17</v>
      </c>
      <c r="T4" s="20" t="s">
        <v>18</v>
      </c>
      <c r="U4" s="10" t="s">
        <v>14</v>
      </c>
      <c r="V4" s="230"/>
    </row>
    <row r="5" spans="1:22" s="6" customFormat="1" ht="15.75" customHeight="1">
      <c r="A5" s="92"/>
      <c r="B5" s="14" t="s">
        <v>19</v>
      </c>
      <c r="C5" s="135">
        <f>DATE!$B$5</f>
        <v>45310</v>
      </c>
      <c r="D5" s="165">
        <f>DATE!$B$5</f>
        <v>45310</v>
      </c>
      <c r="E5" s="165">
        <f>DATE!$B$5</f>
        <v>45310</v>
      </c>
      <c r="F5" s="165">
        <f>DATE!$B$5</f>
        <v>45310</v>
      </c>
      <c r="G5" s="165">
        <f>DATE!$B$5</f>
        <v>45310</v>
      </c>
      <c r="H5" s="165">
        <f>DATE!$B$5</f>
        <v>45310</v>
      </c>
      <c r="I5" s="165">
        <f>DATE!$B$5</f>
        <v>45310</v>
      </c>
      <c r="J5" s="165">
        <f>DATE!$B$5</f>
        <v>45310</v>
      </c>
      <c r="K5" s="165">
        <f>DATE!$B$5</f>
        <v>45310</v>
      </c>
      <c r="L5" s="165">
        <f>DATE!$B$5</f>
        <v>45310</v>
      </c>
      <c r="M5" s="165">
        <f>DATE!$B$5</f>
        <v>45310</v>
      </c>
      <c r="N5" s="165">
        <f>DATE!$B$5</f>
        <v>45310</v>
      </c>
      <c r="O5" s="131"/>
      <c r="P5" s="176">
        <f>DATE!B7</f>
        <v>45307</v>
      </c>
      <c r="Q5" s="130">
        <f>DATE!$B$6</f>
        <v>45308</v>
      </c>
      <c r="R5" s="130">
        <f>DATE!$B$6</f>
        <v>45308</v>
      </c>
      <c r="S5" s="130">
        <f>DATE!$B$6</f>
        <v>45308</v>
      </c>
      <c r="T5" s="130">
        <f>DATE!$B$6</f>
        <v>45308</v>
      </c>
      <c r="U5" s="101"/>
      <c r="V5" s="101"/>
    </row>
    <row r="6" spans="1:22" s="13" customFormat="1" ht="15.75" customHeight="1">
      <c r="A6" s="94"/>
      <c r="B6" s="14" t="s">
        <v>20</v>
      </c>
      <c r="C6" s="132">
        <f>DATE!$B$9</f>
        <v>45331</v>
      </c>
      <c r="D6" s="133">
        <f>DATE!$B$9</f>
        <v>45331</v>
      </c>
      <c r="E6" s="133">
        <f>DATE!$B$9</f>
        <v>45331</v>
      </c>
      <c r="F6" s="133">
        <f>DATE!$B$9</f>
        <v>45331</v>
      </c>
      <c r="G6" s="133">
        <f>DATE!$B$9</f>
        <v>45331</v>
      </c>
      <c r="H6" s="133">
        <f>DATE!$B$9</f>
        <v>45331</v>
      </c>
      <c r="I6" s="133">
        <f>DATE!$B$9</f>
        <v>45331</v>
      </c>
      <c r="J6" s="133">
        <f>DATE!$B$9</f>
        <v>45331</v>
      </c>
      <c r="K6" s="133">
        <f>DATE!$B$9</f>
        <v>45331</v>
      </c>
      <c r="L6" s="133">
        <f>DATE!$B$9</f>
        <v>45331</v>
      </c>
      <c r="M6" s="133">
        <f>DATE!$B$9</f>
        <v>45331</v>
      </c>
      <c r="N6" s="133">
        <f>DATE!$B$9</f>
        <v>45331</v>
      </c>
      <c r="O6" s="134"/>
      <c r="P6" s="134">
        <f>DATE!B11</f>
        <v>45382</v>
      </c>
      <c r="Q6" s="130">
        <f>DATE!B10</f>
        <v>45329</v>
      </c>
      <c r="R6" s="130">
        <f>DATE!$B$10</f>
        <v>45329</v>
      </c>
      <c r="S6" s="130">
        <f>DATE!$B$10</f>
        <v>45329</v>
      </c>
      <c r="T6" s="130">
        <f>DATE!$B$10</f>
        <v>45329</v>
      </c>
      <c r="U6" s="101"/>
      <c r="V6" s="102"/>
    </row>
    <row r="7" spans="1:22" ht="18" customHeight="1">
      <c r="A7" s="218">
        <f>'System-Same-Time'!A9</f>
        <v>45383</v>
      </c>
      <c r="B7" s="219"/>
      <c r="C7" s="8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06"/>
      <c r="P7" s="107"/>
      <c r="Q7" s="28"/>
      <c r="R7" s="28"/>
      <c r="S7" s="28"/>
      <c r="T7" s="107"/>
      <c r="U7" s="107"/>
      <c r="V7" s="106"/>
    </row>
    <row r="8" spans="1:22" ht="15" customHeight="1">
      <c r="A8" s="88" t="s">
        <v>21</v>
      </c>
      <c r="B8" s="3" t="s">
        <v>22</v>
      </c>
      <c r="C8" s="136">
        <f>CCC!C36</f>
        <v>354</v>
      </c>
      <c r="D8" s="137">
        <f>CCC!C18</f>
        <v>464</v>
      </c>
      <c r="E8" s="137">
        <f>CCC!C24</f>
        <v>1389</v>
      </c>
      <c r="F8" s="137">
        <f>CCC!C12</f>
        <v>811</v>
      </c>
      <c r="G8" s="137">
        <f>CCC!C3</f>
        <v>1274</v>
      </c>
      <c r="H8" s="137">
        <f>CCC!C15</f>
        <v>576</v>
      </c>
      <c r="I8" s="137">
        <f>CCC!C21</f>
        <v>1473</v>
      </c>
      <c r="J8" s="137">
        <f>CCC!C6</f>
        <v>282</v>
      </c>
      <c r="K8" s="137">
        <f>CCC!C9</f>
        <v>1040</v>
      </c>
      <c r="L8" s="137">
        <f>CCC!C33</f>
        <v>378</v>
      </c>
      <c r="M8" s="137">
        <f>CCC!C30</f>
        <v>759</v>
      </c>
      <c r="N8" s="137">
        <f>CCC!C27</f>
        <v>1005</v>
      </c>
      <c r="O8" s="138">
        <f t="shared" ref="O8:O16" si="0">SUM(C8:N8)</f>
        <v>9805</v>
      </c>
      <c r="P8" s="250">
        <f>COSC!C22</f>
        <v>598</v>
      </c>
      <c r="Q8" s="137">
        <f>'CSU UG-GR-Same-Time'!E11</f>
        <v>6210</v>
      </c>
      <c r="R8" s="137">
        <f>'CSU UG-GR-Same-Time'!H11</f>
        <v>3090</v>
      </c>
      <c r="S8" s="137">
        <f>'CSU UG-GR-Same-Time'!K11</f>
        <v>5863</v>
      </c>
      <c r="T8" s="139">
        <f>'CSU UG-GR-Same-Time'!N11</f>
        <v>2830</v>
      </c>
      <c r="U8" s="139">
        <f>'CSU UG-GR-Same-Time'!Q11</f>
        <v>17993</v>
      </c>
      <c r="V8" s="138">
        <f>O8+P8+U8</f>
        <v>28396</v>
      </c>
    </row>
    <row r="9" spans="1:22" ht="15" customHeight="1">
      <c r="A9" s="95"/>
      <c r="B9" s="11" t="s">
        <v>23</v>
      </c>
      <c r="C9" s="140">
        <f>CCC!C37</f>
        <v>860</v>
      </c>
      <c r="D9" s="141">
        <f>CCC!C19</f>
        <v>1748</v>
      </c>
      <c r="E9" s="141">
        <f>CCC!C25</f>
        <v>3846</v>
      </c>
      <c r="F9" s="141">
        <f>CCC!C13</f>
        <v>1845</v>
      </c>
      <c r="G9" s="141">
        <f>CCC!C4</f>
        <v>2512</v>
      </c>
      <c r="H9" s="141">
        <f>CCC!C16</f>
        <v>1117</v>
      </c>
      <c r="I9" s="141">
        <f>CCC!C22</f>
        <v>3019</v>
      </c>
      <c r="J9" s="141">
        <f>CCC!C7</f>
        <v>610</v>
      </c>
      <c r="K9" s="141">
        <f>CCC!C10</f>
        <v>2727</v>
      </c>
      <c r="L9" s="141">
        <f>CCC!C34</f>
        <v>753</v>
      </c>
      <c r="M9" s="141">
        <f>CCC!C31</f>
        <v>1845</v>
      </c>
      <c r="N9" s="141">
        <f>CCC!C28</f>
        <v>1775</v>
      </c>
      <c r="O9" s="142">
        <f t="shared" si="0"/>
        <v>22657</v>
      </c>
      <c r="P9" s="251">
        <f>COSC!C23</f>
        <v>1269</v>
      </c>
      <c r="Q9" s="141">
        <f>'CSU UG-GR-Same-Time'!E12</f>
        <v>3056</v>
      </c>
      <c r="R9" s="141">
        <f>'CSU UG-GR-Same-Time'!H12</f>
        <v>818</v>
      </c>
      <c r="S9" s="141">
        <f>'CSU UG-GR-Same-Time'!K12</f>
        <v>2840</v>
      </c>
      <c r="T9" s="143">
        <f>'CSU UG-GR-Same-Time'!N12</f>
        <v>1112</v>
      </c>
      <c r="U9" s="142">
        <f>'CSU UG-GR-Same-Time'!Q12</f>
        <v>7826</v>
      </c>
      <c r="V9" s="142">
        <f t="shared" ref="V9:V16" si="1">O9+P9+U9</f>
        <v>31752</v>
      </c>
    </row>
    <row r="10" spans="1:22" ht="15" customHeight="1">
      <c r="A10" s="96"/>
      <c r="B10" s="5" t="s">
        <v>14</v>
      </c>
      <c r="C10" s="144">
        <f>CCC!C38</f>
        <v>1214</v>
      </c>
      <c r="D10" s="145">
        <f>CCC!C20</f>
        <v>2212</v>
      </c>
      <c r="E10" s="145">
        <f>CCC!C26</f>
        <v>5235</v>
      </c>
      <c r="F10" s="145">
        <f>CCC!C14</f>
        <v>2656</v>
      </c>
      <c r="G10" s="145">
        <f>CCC!C5</f>
        <v>3786</v>
      </c>
      <c r="H10" s="145">
        <f>CCC!C17</f>
        <v>1693</v>
      </c>
      <c r="I10" s="145">
        <f>CCC!C23</f>
        <v>4492</v>
      </c>
      <c r="J10" s="145">
        <f>CCC!C8</f>
        <v>892</v>
      </c>
      <c r="K10" s="145">
        <f>CCC!C11</f>
        <v>3767</v>
      </c>
      <c r="L10" s="145">
        <f>CCC!C35</f>
        <v>1131</v>
      </c>
      <c r="M10" s="145">
        <f>CCC!C32</f>
        <v>2604</v>
      </c>
      <c r="N10" s="145">
        <f>CCC!C29</f>
        <v>2780</v>
      </c>
      <c r="O10" s="146">
        <f t="shared" si="0"/>
        <v>32462</v>
      </c>
      <c r="P10" s="252">
        <f>COSC!C24</f>
        <v>1867</v>
      </c>
      <c r="Q10" s="145">
        <f>'CSU UG-GR-Same-Time'!E13</f>
        <v>9266</v>
      </c>
      <c r="R10" s="145">
        <f>'CSU UG-GR-Same-Time'!H13</f>
        <v>3908</v>
      </c>
      <c r="S10" s="145">
        <f>'CSU UG-GR-Same-Time'!K13</f>
        <v>8703</v>
      </c>
      <c r="T10" s="147">
        <f>'CSU UG-GR-Same-Time'!N13</f>
        <v>3942</v>
      </c>
      <c r="U10" s="143">
        <f>'CSU UG-GR-Same-Time'!Q13</f>
        <v>25819</v>
      </c>
      <c r="V10" s="146">
        <f t="shared" si="1"/>
        <v>60148</v>
      </c>
    </row>
    <row r="11" spans="1:22" ht="15" customHeight="1">
      <c r="A11" s="90" t="s">
        <v>24</v>
      </c>
      <c r="B11" s="3" t="s">
        <v>22</v>
      </c>
      <c r="C11" s="136">
        <f>CCC!D36</f>
        <v>5326</v>
      </c>
      <c r="D11" s="137">
        <f>CCC!D18</f>
        <v>6682</v>
      </c>
      <c r="E11" s="137">
        <f>CCC!D24</f>
        <v>17787</v>
      </c>
      <c r="F11" s="137">
        <f>CCC!D12</f>
        <v>12454</v>
      </c>
      <c r="G11" s="137">
        <f>CCC!D3</f>
        <v>18039</v>
      </c>
      <c r="H11" s="137">
        <f>CCC!D15</f>
        <v>8622</v>
      </c>
      <c r="I11" s="137">
        <f>CCC!D21</f>
        <v>17287</v>
      </c>
      <c r="J11" s="137">
        <f>CCC!D6</f>
        <v>4042</v>
      </c>
      <c r="K11" s="137">
        <f>CCC!D9</f>
        <v>12839</v>
      </c>
      <c r="L11" s="137">
        <f>CCC!D33</f>
        <v>5133</v>
      </c>
      <c r="M11" s="137">
        <f>CCC!D30</f>
        <v>10234</v>
      </c>
      <c r="N11" s="137">
        <f>CCC!D27</f>
        <v>13355</v>
      </c>
      <c r="O11" s="138">
        <f t="shared" si="0"/>
        <v>131800</v>
      </c>
      <c r="P11" s="250">
        <f>COSC!C36</f>
        <v>7593</v>
      </c>
      <c r="Q11" s="137">
        <f>'CSU UG-GR-Same-Time'!E14</f>
        <v>88185.5</v>
      </c>
      <c r="R11" s="137">
        <f>'CSU UG-GR-Same-Time'!H14</f>
        <v>45898</v>
      </c>
      <c r="S11" s="137">
        <f>'CSU UG-GR-Same-Time'!K14</f>
        <v>82120</v>
      </c>
      <c r="T11" s="139">
        <f>'CSU UG-GR-Same-Time'!N14</f>
        <v>40806</v>
      </c>
      <c r="U11" s="139">
        <f>'CSU UG-GR-Same-Time'!Q14</f>
        <v>257009.5</v>
      </c>
      <c r="V11" s="138">
        <f t="shared" si="1"/>
        <v>396402.5</v>
      </c>
    </row>
    <row r="12" spans="1:22" ht="15" customHeight="1">
      <c r="A12" s="95"/>
      <c r="B12" s="11" t="s">
        <v>23</v>
      </c>
      <c r="C12" s="140">
        <f>CCC!D37</f>
        <v>5666</v>
      </c>
      <c r="D12" s="141">
        <f>CCC!D19</f>
        <v>12402</v>
      </c>
      <c r="E12" s="141">
        <f>CCC!D25</f>
        <v>25295</v>
      </c>
      <c r="F12" s="141">
        <f>CCC!D13</f>
        <v>13257</v>
      </c>
      <c r="G12" s="141">
        <f>CCC!D4</f>
        <v>16145</v>
      </c>
      <c r="H12" s="141">
        <f>CCC!D16</f>
        <v>8537</v>
      </c>
      <c r="I12" s="141">
        <f>CCC!D22</f>
        <v>19366</v>
      </c>
      <c r="J12" s="141">
        <f>CCC!D7</f>
        <v>4514</v>
      </c>
      <c r="K12" s="141">
        <f>CCC!D10</f>
        <v>16772</v>
      </c>
      <c r="L12" s="141">
        <f>CCC!D34</f>
        <v>5420</v>
      </c>
      <c r="M12" s="141">
        <f>CCC!D31</f>
        <v>12446</v>
      </c>
      <c r="N12" s="141">
        <f>CCC!D28</f>
        <v>11916</v>
      </c>
      <c r="O12" s="142">
        <f t="shared" si="0"/>
        <v>151736</v>
      </c>
      <c r="P12" s="251">
        <f>COSC!C37</f>
        <v>7618</v>
      </c>
      <c r="Q12" s="141">
        <f>'CSU UG-GR-Same-Time'!E15</f>
        <v>17552</v>
      </c>
      <c r="R12" s="141">
        <f>'CSU UG-GR-Same-Time'!H15</f>
        <v>2129.8000000000002</v>
      </c>
      <c r="S12" s="141">
        <f>'CSU UG-GR-Same-Time'!K15</f>
        <v>14906</v>
      </c>
      <c r="T12" s="143">
        <f>'CSU UG-GR-Same-Time'!N15</f>
        <v>6444</v>
      </c>
      <c r="U12" s="142">
        <f>'CSU UG-GR-Same-Time'!Q15</f>
        <v>41031.800000000003</v>
      </c>
      <c r="V12" s="142">
        <f t="shared" si="1"/>
        <v>200385.8</v>
      </c>
    </row>
    <row r="13" spans="1:22" ht="15" customHeight="1">
      <c r="A13" s="96"/>
      <c r="B13" s="5" t="s">
        <v>14</v>
      </c>
      <c r="C13" s="144">
        <f>CCC!D38</f>
        <v>10992</v>
      </c>
      <c r="D13" s="145">
        <f>CCC!D20</f>
        <v>19084</v>
      </c>
      <c r="E13" s="145">
        <f>CCC!D26</f>
        <v>43082</v>
      </c>
      <c r="F13" s="145">
        <f>CCC!D14</f>
        <v>25711</v>
      </c>
      <c r="G13" s="145">
        <f>CCC!D5</f>
        <v>34184</v>
      </c>
      <c r="H13" s="145">
        <f>CCC!D17</f>
        <v>17159</v>
      </c>
      <c r="I13" s="145">
        <f>CCC!D23</f>
        <v>36653</v>
      </c>
      <c r="J13" s="145">
        <f>CCC!D8</f>
        <v>8556</v>
      </c>
      <c r="K13" s="145">
        <f>CCC!D11</f>
        <v>29611</v>
      </c>
      <c r="L13" s="145">
        <f>CCC!D35</f>
        <v>10553</v>
      </c>
      <c r="M13" s="145">
        <f>CCC!D32</f>
        <v>22680</v>
      </c>
      <c r="N13" s="145">
        <f>CCC!D29</f>
        <v>25271</v>
      </c>
      <c r="O13" s="146">
        <f t="shared" si="0"/>
        <v>283536</v>
      </c>
      <c r="P13" s="252">
        <f>COSC!C38</f>
        <v>15211</v>
      </c>
      <c r="Q13" s="145">
        <f>'CSU UG-GR-Same-Time'!E16</f>
        <v>105737.5</v>
      </c>
      <c r="R13" s="145">
        <f>'CSU UG-GR-Same-Time'!H16</f>
        <v>48027.8</v>
      </c>
      <c r="S13" s="145">
        <f>'CSU UG-GR-Same-Time'!K16</f>
        <v>97026</v>
      </c>
      <c r="T13" s="147">
        <f>'CSU UG-GR-Same-Time'!N16</f>
        <v>47250</v>
      </c>
      <c r="U13" s="143">
        <f>'CSU UG-GR-Same-Time'!Q16</f>
        <v>298041.3</v>
      </c>
      <c r="V13" s="146">
        <f t="shared" si="1"/>
        <v>596788.30000000005</v>
      </c>
    </row>
    <row r="14" spans="1:22" ht="15" customHeight="1">
      <c r="A14" s="90" t="s">
        <v>25</v>
      </c>
      <c r="B14" s="3" t="s">
        <v>22</v>
      </c>
      <c r="C14" s="136">
        <f>CCC!E36</f>
        <v>355.06666666666666</v>
      </c>
      <c r="D14" s="137">
        <f>CCC!E18</f>
        <v>445.46666666666664</v>
      </c>
      <c r="E14" s="137">
        <f>CCC!E24</f>
        <v>1185.8</v>
      </c>
      <c r="F14" s="137">
        <f>CCC!E12</f>
        <v>830.26666666666665</v>
      </c>
      <c r="G14" s="137">
        <f>CCC!E3</f>
        <v>1202.5999999999999</v>
      </c>
      <c r="H14" s="137">
        <f>CCC!E15</f>
        <v>574.79999999999995</v>
      </c>
      <c r="I14" s="137">
        <f>CCC!E21</f>
        <v>1152.4666666666667</v>
      </c>
      <c r="J14" s="137">
        <f>CCC!E6</f>
        <v>269.46666666666664</v>
      </c>
      <c r="K14" s="137">
        <f>CCC!E9</f>
        <v>855.93333333333328</v>
      </c>
      <c r="L14" s="137">
        <f>CCC!E33</f>
        <v>342.2</v>
      </c>
      <c r="M14" s="137">
        <f>CCC!E30</f>
        <v>682.26666666666665</v>
      </c>
      <c r="N14" s="137">
        <f>CCC!E27</f>
        <v>890.33333333333337</v>
      </c>
      <c r="O14" s="138">
        <f t="shared" si="0"/>
        <v>8786.6666666666661</v>
      </c>
      <c r="P14" s="250">
        <f>COSC!C50</f>
        <v>509.85</v>
      </c>
      <c r="Q14" s="137">
        <f>'CSU UG-GR-Same-Time'!E17</f>
        <v>5954.8833333333332</v>
      </c>
      <c r="R14" s="137">
        <f>'CSU UG-GR-Same-Time'!H17</f>
        <v>3073.85</v>
      </c>
      <c r="S14" s="137">
        <f>'CSU UG-GR-Same-Time'!K17</f>
        <v>5637.4000000000005</v>
      </c>
      <c r="T14" s="139">
        <f>'CSU UG-GR-Same-Time'!N17</f>
        <v>2737.3</v>
      </c>
      <c r="U14" s="139">
        <f>'CSU UG-GR-Same-Time'!Q17</f>
        <v>17403.433333333334</v>
      </c>
      <c r="V14" s="138">
        <f t="shared" si="1"/>
        <v>26699.95</v>
      </c>
    </row>
    <row r="15" spans="1:22" ht="15" customHeight="1">
      <c r="A15" s="95"/>
      <c r="B15" s="11" t="s">
        <v>23</v>
      </c>
      <c r="C15" s="140">
        <f>CCC!E37</f>
        <v>377.73333333333335</v>
      </c>
      <c r="D15" s="141">
        <f>CCC!E19</f>
        <v>826.8</v>
      </c>
      <c r="E15" s="141">
        <f>CCC!E25</f>
        <v>1686.3333333333333</v>
      </c>
      <c r="F15" s="141">
        <f>CCC!E13</f>
        <v>883.8</v>
      </c>
      <c r="G15" s="141">
        <f>CCC!E4</f>
        <v>1076.3333333333333</v>
      </c>
      <c r="H15" s="141">
        <f>CCC!E16</f>
        <v>569.13333333333333</v>
      </c>
      <c r="I15" s="141">
        <f>CCC!E22</f>
        <v>1291.0666666666666</v>
      </c>
      <c r="J15" s="141">
        <f>CCC!E7</f>
        <v>300.93333333333334</v>
      </c>
      <c r="K15" s="141">
        <f>CCC!E10</f>
        <v>1118.1333333333334</v>
      </c>
      <c r="L15" s="141">
        <f>CCC!E34</f>
        <v>361.33333333333331</v>
      </c>
      <c r="M15" s="141">
        <f>CCC!E31</f>
        <v>829.73333333333335</v>
      </c>
      <c r="N15" s="141">
        <f>CCC!E28</f>
        <v>794.4</v>
      </c>
      <c r="O15" s="142">
        <f t="shared" si="0"/>
        <v>10115.733333333334</v>
      </c>
      <c r="P15" s="251">
        <f>COSC!C51</f>
        <v>514.61666666666667</v>
      </c>
      <c r="Q15" s="141">
        <f>'CSU UG-GR-Same-Time'!E18</f>
        <v>1279.3916666666667</v>
      </c>
      <c r="R15" s="141">
        <f>'CSU UG-GR-Same-Time'!H18</f>
        <v>148.93666666666667</v>
      </c>
      <c r="S15" s="141">
        <f>'CSU UG-GR-Same-Time'!K18</f>
        <v>1086.2333333333333</v>
      </c>
      <c r="T15" s="143">
        <f>'CSU UG-GR-Same-Time'!N18</f>
        <v>471.9</v>
      </c>
      <c r="U15" s="142">
        <f>'CSU UG-GR-Same-Time'!Q18</f>
        <v>2986.4616666666666</v>
      </c>
      <c r="V15" s="142">
        <f t="shared" si="1"/>
        <v>13616.811666666666</v>
      </c>
    </row>
    <row r="16" spans="1:22" ht="15" customHeight="1">
      <c r="A16" s="96"/>
      <c r="B16" s="5" t="s">
        <v>14</v>
      </c>
      <c r="C16" s="144">
        <f>CCC!E38</f>
        <v>732.8</v>
      </c>
      <c r="D16" s="145">
        <f>CCC!E20</f>
        <v>1272.2666666666667</v>
      </c>
      <c r="E16" s="145">
        <f>CCC!E26</f>
        <v>2872.1333333333332</v>
      </c>
      <c r="F16" s="145">
        <f>CCC!E14</f>
        <v>1714.0666666666666</v>
      </c>
      <c r="G16" s="145">
        <f>CCC!E5</f>
        <v>2278.9333333333334</v>
      </c>
      <c r="H16" s="145">
        <f>CCC!E17</f>
        <v>1143.9333333333334</v>
      </c>
      <c r="I16" s="145">
        <f>CCC!E23</f>
        <v>2443.5333333333333</v>
      </c>
      <c r="J16" s="145">
        <f>CCC!E8</f>
        <v>570.4</v>
      </c>
      <c r="K16" s="145">
        <f>CCC!E11</f>
        <v>1974.0666666666666</v>
      </c>
      <c r="L16" s="145">
        <f>CCC!E35</f>
        <v>703.5333333333333</v>
      </c>
      <c r="M16" s="145">
        <f>CCC!E32</f>
        <v>1512</v>
      </c>
      <c r="N16" s="145">
        <f>CCC!E29</f>
        <v>1684.7333333333333</v>
      </c>
      <c r="O16" s="146">
        <f t="shared" si="0"/>
        <v>18902.400000000001</v>
      </c>
      <c r="P16" s="252">
        <f>COSC!C52</f>
        <v>1024.4666666666667</v>
      </c>
      <c r="Q16" s="145">
        <f>'CSU UG-GR-Same-Time'!E19</f>
        <v>7234.2750000000005</v>
      </c>
      <c r="R16" s="145">
        <f>'CSU UG-GR-Same-Time'!H19</f>
        <v>3222.7866666666669</v>
      </c>
      <c r="S16" s="145">
        <f>'CSU UG-GR-Same-Time'!K19</f>
        <v>6723.6333333333332</v>
      </c>
      <c r="T16" s="147">
        <f>'CSU UG-GR-Same-Time'!N19</f>
        <v>3209.2</v>
      </c>
      <c r="U16" s="143">
        <f>'CSU UG-GR-Same-Time'!Q19</f>
        <v>20389.895</v>
      </c>
      <c r="V16" s="146">
        <f t="shared" si="1"/>
        <v>40316.761666666673</v>
      </c>
    </row>
    <row r="17" spans="1:43" ht="8.1" customHeight="1">
      <c r="A17" s="90"/>
      <c r="B17" s="3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253"/>
      <c r="Q17" s="40"/>
      <c r="R17" s="40"/>
      <c r="S17" s="40"/>
      <c r="T17" s="42"/>
      <c r="U17" s="42"/>
      <c r="V17" s="41"/>
    </row>
    <row r="18" spans="1:43" ht="18" customHeight="1">
      <c r="A18" s="183" t="str">
        <f>CONCATENATE("Census ",DATE!B14)</f>
        <v>Census Spring 2023</v>
      </c>
      <c r="B18" s="11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254"/>
      <c r="Q18" s="44"/>
      <c r="R18" s="44"/>
      <c r="S18" s="44"/>
      <c r="T18" s="46"/>
      <c r="U18" s="46"/>
      <c r="V18" s="45"/>
    </row>
    <row r="19" spans="1:43" ht="15" customHeight="1">
      <c r="A19" s="88" t="s">
        <v>21</v>
      </c>
      <c r="B19" s="3" t="s">
        <v>22</v>
      </c>
      <c r="C19" s="136">
        <v>344</v>
      </c>
      <c r="D19" s="137">
        <v>405</v>
      </c>
      <c r="E19" s="137">
        <v>1279</v>
      </c>
      <c r="F19" s="137">
        <v>858</v>
      </c>
      <c r="G19" s="137">
        <v>1177</v>
      </c>
      <c r="H19" s="137">
        <v>584</v>
      </c>
      <c r="I19" s="137">
        <v>1308</v>
      </c>
      <c r="J19" s="137">
        <v>302</v>
      </c>
      <c r="K19" s="137">
        <v>1082</v>
      </c>
      <c r="L19" s="137">
        <v>299</v>
      </c>
      <c r="M19" s="137">
        <v>762</v>
      </c>
      <c r="N19" s="137">
        <v>1034</v>
      </c>
      <c r="O19" s="138">
        <v>9434</v>
      </c>
      <c r="P19" s="250">
        <v>480</v>
      </c>
      <c r="Q19" s="137">
        <v>5881</v>
      </c>
      <c r="R19" s="137">
        <v>3163</v>
      </c>
      <c r="S19" s="137">
        <v>5590</v>
      </c>
      <c r="T19" s="139">
        <v>2924</v>
      </c>
      <c r="U19" s="138">
        <v>17558</v>
      </c>
      <c r="V19" s="138">
        <v>27472</v>
      </c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</row>
    <row r="20" spans="1:43" ht="15" customHeight="1">
      <c r="A20" s="95"/>
      <c r="B20" s="11" t="s">
        <v>23</v>
      </c>
      <c r="C20" s="140">
        <v>904</v>
      </c>
      <c r="D20" s="141">
        <v>1855</v>
      </c>
      <c r="E20" s="141">
        <v>3881</v>
      </c>
      <c r="F20" s="141">
        <v>2152</v>
      </c>
      <c r="G20" s="141">
        <v>2559</v>
      </c>
      <c r="H20" s="141">
        <v>1175</v>
      </c>
      <c r="I20" s="141">
        <v>3022</v>
      </c>
      <c r="J20" s="141">
        <v>858</v>
      </c>
      <c r="K20" s="141">
        <v>2637</v>
      </c>
      <c r="L20" s="141">
        <v>804</v>
      </c>
      <c r="M20" s="141">
        <v>1899</v>
      </c>
      <c r="N20" s="141">
        <v>1827</v>
      </c>
      <c r="O20" s="142">
        <v>23573</v>
      </c>
      <c r="P20" s="251">
        <v>1223</v>
      </c>
      <c r="Q20" s="141">
        <v>3010</v>
      </c>
      <c r="R20" s="141">
        <v>768</v>
      </c>
      <c r="S20" s="141">
        <v>2611</v>
      </c>
      <c r="T20" s="143">
        <v>1199</v>
      </c>
      <c r="U20" s="142">
        <v>7588</v>
      </c>
      <c r="V20" s="142">
        <v>32384</v>
      </c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</row>
    <row r="21" spans="1:43" ht="15" customHeight="1">
      <c r="A21" s="96"/>
      <c r="B21" s="5" t="s">
        <v>14</v>
      </c>
      <c r="C21" s="144">
        <v>1248</v>
      </c>
      <c r="D21" s="145">
        <v>2260</v>
      </c>
      <c r="E21" s="145">
        <v>5160</v>
      </c>
      <c r="F21" s="145">
        <v>3010</v>
      </c>
      <c r="G21" s="145">
        <v>3736</v>
      </c>
      <c r="H21" s="145">
        <v>1759</v>
      </c>
      <c r="I21" s="145">
        <v>4330</v>
      </c>
      <c r="J21" s="145">
        <v>1160</v>
      </c>
      <c r="K21" s="145">
        <v>3719</v>
      </c>
      <c r="L21" s="145">
        <v>1103</v>
      </c>
      <c r="M21" s="145">
        <v>2661</v>
      </c>
      <c r="N21" s="145">
        <v>2861</v>
      </c>
      <c r="O21" s="146">
        <v>33007</v>
      </c>
      <c r="P21" s="252">
        <v>1703</v>
      </c>
      <c r="Q21" s="145">
        <v>8891</v>
      </c>
      <c r="R21" s="145">
        <v>3931</v>
      </c>
      <c r="S21" s="145">
        <v>8201</v>
      </c>
      <c r="T21" s="147">
        <v>4123</v>
      </c>
      <c r="U21" s="147">
        <v>25146</v>
      </c>
      <c r="V21" s="146">
        <v>59856</v>
      </c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</row>
    <row r="22" spans="1:43" ht="15" customHeight="1">
      <c r="A22" s="90" t="s">
        <v>24</v>
      </c>
      <c r="B22" s="3" t="s">
        <v>22</v>
      </c>
      <c r="C22" s="136">
        <v>4879</v>
      </c>
      <c r="D22" s="137">
        <v>5286</v>
      </c>
      <c r="E22" s="137">
        <v>16833</v>
      </c>
      <c r="F22" s="137">
        <v>11208</v>
      </c>
      <c r="G22" s="137">
        <v>15957.5</v>
      </c>
      <c r="H22" s="137">
        <v>7920</v>
      </c>
      <c r="I22" s="137">
        <v>17309</v>
      </c>
      <c r="J22" s="137">
        <v>4045</v>
      </c>
      <c r="K22" s="137">
        <v>14391</v>
      </c>
      <c r="L22" s="137">
        <v>4029</v>
      </c>
      <c r="M22" s="137">
        <v>10358</v>
      </c>
      <c r="N22" s="137">
        <v>13634</v>
      </c>
      <c r="O22" s="138">
        <v>125849.5</v>
      </c>
      <c r="P22" s="250">
        <v>6054</v>
      </c>
      <c r="Q22" s="137">
        <v>83099</v>
      </c>
      <c r="R22" s="137">
        <v>46560</v>
      </c>
      <c r="S22" s="137">
        <v>77749.5</v>
      </c>
      <c r="T22" s="139">
        <v>41836</v>
      </c>
      <c r="U22" s="143">
        <v>249244.5</v>
      </c>
      <c r="V22" s="142">
        <v>381148</v>
      </c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</row>
    <row r="23" spans="1:43" ht="15" customHeight="1">
      <c r="A23" s="95"/>
      <c r="B23" s="11" t="s">
        <v>23</v>
      </c>
      <c r="C23" s="140">
        <v>5563</v>
      </c>
      <c r="D23" s="141">
        <v>12513</v>
      </c>
      <c r="E23" s="141">
        <v>25249</v>
      </c>
      <c r="F23" s="141">
        <v>13025</v>
      </c>
      <c r="G23" s="141">
        <v>16525.5</v>
      </c>
      <c r="H23" s="141">
        <v>7617</v>
      </c>
      <c r="I23" s="141">
        <v>20003</v>
      </c>
      <c r="J23" s="141">
        <v>5338</v>
      </c>
      <c r="K23" s="141">
        <v>17304.5</v>
      </c>
      <c r="L23" s="141">
        <v>5045</v>
      </c>
      <c r="M23" s="141">
        <v>12763</v>
      </c>
      <c r="N23" s="141">
        <v>11475</v>
      </c>
      <c r="O23" s="142">
        <v>152421</v>
      </c>
      <c r="P23" s="251">
        <v>7258</v>
      </c>
      <c r="Q23" s="141">
        <v>17711</v>
      </c>
      <c r="R23" s="141">
        <v>2359.5</v>
      </c>
      <c r="S23" s="141">
        <v>14052.5</v>
      </c>
      <c r="T23" s="143">
        <v>7125</v>
      </c>
      <c r="U23" s="142">
        <v>41248</v>
      </c>
      <c r="V23" s="142">
        <v>200927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</row>
    <row r="24" spans="1:43" ht="15" customHeight="1">
      <c r="A24" s="96"/>
      <c r="B24" s="5" t="s">
        <v>14</v>
      </c>
      <c r="C24" s="144">
        <v>10442</v>
      </c>
      <c r="D24" s="145">
        <v>17799</v>
      </c>
      <c r="E24" s="145">
        <v>42082</v>
      </c>
      <c r="F24" s="145">
        <v>24233</v>
      </c>
      <c r="G24" s="145">
        <v>32483</v>
      </c>
      <c r="H24" s="145">
        <v>15537</v>
      </c>
      <c r="I24" s="145">
        <v>37312</v>
      </c>
      <c r="J24" s="145">
        <v>9383</v>
      </c>
      <c r="K24" s="145">
        <v>31695.5</v>
      </c>
      <c r="L24" s="145">
        <v>9074</v>
      </c>
      <c r="M24" s="145">
        <v>23121</v>
      </c>
      <c r="N24" s="145">
        <v>25109</v>
      </c>
      <c r="O24" s="146">
        <v>278270.5</v>
      </c>
      <c r="P24" s="252">
        <v>13312</v>
      </c>
      <c r="Q24" s="145">
        <v>100810</v>
      </c>
      <c r="R24" s="145">
        <v>48919.5</v>
      </c>
      <c r="S24" s="145">
        <v>91802</v>
      </c>
      <c r="T24" s="147">
        <v>48961</v>
      </c>
      <c r="U24" s="147">
        <v>290492.5</v>
      </c>
      <c r="V24" s="146">
        <v>582075</v>
      </c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</row>
    <row r="25" spans="1:43" ht="15" customHeight="1">
      <c r="A25" s="90" t="s">
        <v>25</v>
      </c>
      <c r="B25" s="3" t="s">
        <v>22</v>
      </c>
      <c r="C25" s="136">
        <v>325.27</v>
      </c>
      <c r="D25" s="137">
        <v>352.4</v>
      </c>
      <c r="E25" s="137">
        <v>1122.2</v>
      </c>
      <c r="F25" s="137">
        <v>747.2</v>
      </c>
      <c r="G25" s="137">
        <v>1063.83</v>
      </c>
      <c r="H25" s="137">
        <v>528</v>
      </c>
      <c r="I25" s="137">
        <v>1153.93</v>
      </c>
      <c r="J25" s="137">
        <v>269.67</v>
      </c>
      <c r="K25" s="137">
        <v>959.4</v>
      </c>
      <c r="L25" s="137">
        <v>268.60000000000002</v>
      </c>
      <c r="M25" s="137">
        <v>690.53</v>
      </c>
      <c r="N25" s="137">
        <v>908.93</v>
      </c>
      <c r="O25" s="138">
        <v>8389.9699999999993</v>
      </c>
      <c r="P25" s="250">
        <v>405.9</v>
      </c>
      <c r="Q25" s="137">
        <v>5615.7166666666672</v>
      </c>
      <c r="R25" s="137">
        <v>3117.3</v>
      </c>
      <c r="S25" s="137">
        <v>5322.5583333333334</v>
      </c>
      <c r="T25" s="139">
        <v>2803.2</v>
      </c>
      <c r="U25" s="143">
        <v>16858.775000000001</v>
      </c>
      <c r="V25" s="142">
        <v>25654.645</v>
      </c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</row>
    <row r="26" spans="1:43" ht="15" customHeight="1">
      <c r="A26" s="95"/>
      <c r="B26" s="11" t="s">
        <v>23</v>
      </c>
      <c r="C26" s="140">
        <v>370.87</v>
      </c>
      <c r="D26" s="141">
        <v>834.2</v>
      </c>
      <c r="E26" s="141">
        <v>1683.27</v>
      </c>
      <c r="F26" s="141">
        <v>868.33</v>
      </c>
      <c r="G26" s="141">
        <v>1101.7</v>
      </c>
      <c r="H26" s="141">
        <v>507.8</v>
      </c>
      <c r="I26" s="141">
        <v>1333.53</v>
      </c>
      <c r="J26" s="141">
        <v>355.87</v>
      </c>
      <c r="K26" s="141">
        <v>1153.6300000000001</v>
      </c>
      <c r="L26" s="141">
        <v>336.33</v>
      </c>
      <c r="M26" s="141">
        <v>850.87</v>
      </c>
      <c r="N26" s="141">
        <v>765</v>
      </c>
      <c r="O26" s="142">
        <v>10161.4</v>
      </c>
      <c r="P26" s="251">
        <v>490.06666666666666</v>
      </c>
      <c r="Q26" s="141">
        <v>1285.4916666666668</v>
      </c>
      <c r="R26" s="141">
        <v>162.46666666666667</v>
      </c>
      <c r="S26" s="141">
        <v>1023.625</v>
      </c>
      <c r="T26" s="143">
        <v>519.68333333333328</v>
      </c>
      <c r="U26" s="142">
        <v>2991.2666666666669</v>
      </c>
      <c r="V26" s="142">
        <v>13642.733333333334</v>
      </c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</row>
    <row r="27" spans="1:43" ht="15" customHeight="1">
      <c r="A27" s="96"/>
      <c r="B27" s="5" t="s">
        <v>14</v>
      </c>
      <c r="C27" s="144">
        <v>696.13</v>
      </c>
      <c r="D27" s="145">
        <v>1186.5999999999999</v>
      </c>
      <c r="E27" s="145">
        <v>2805.47</v>
      </c>
      <c r="F27" s="145">
        <v>1615.53</v>
      </c>
      <c r="G27" s="145">
        <v>2165.5300000000002</v>
      </c>
      <c r="H27" s="145">
        <v>1035.8</v>
      </c>
      <c r="I27" s="145">
        <v>2487.4699999999998</v>
      </c>
      <c r="J27" s="145">
        <v>625.53</v>
      </c>
      <c r="K27" s="145">
        <v>2113.0300000000002</v>
      </c>
      <c r="L27" s="145">
        <v>604.92999999999995</v>
      </c>
      <c r="M27" s="145">
        <v>1541.4</v>
      </c>
      <c r="N27" s="145">
        <v>1673.93</v>
      </c>
      <c r="O27" s="146">
        <v>18551.37</v>
      </c>
      <c r="P27" s="252">
        <v>895.9666666666667</v>
      </c>
      <c r="Q27" s="145">
        <v>6901.208333333333</v>
      </c>
      <c r="R27" s="145">
        <v>3279.7666666666669</v>
      </c>
      <c r="S27" s="145">
        <v>6346.1833333333334</v>
      </c>
      <c r="T27" s="147">
        <v>3322.8833333333337</v>
      </c>
      <c r="U27" s="147">
        <v>19850.041666666668</v>
      </c>
      <c r="V27" s="146">
        <v>39297.378333333334</v>
      </c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</row>
    <row r="28" spans="1:43" ht="8.1" customHeight="1">
      <c r="A28" s="90"/>
      <c r="B28" s="3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253"/>
      <c r="Q28" s="40"/>
      <c r="R28" s="40"/>
      <c r="S28" s="40"/>
      <c r="T28" s="42"/>
      <c r="U28" s="42"/>
      <c r="V28" s="41"/>
    </row>
    <row r="29" spans="1:43" ht="18" customHeight="1">
      <c r="A29" s="97" t="s">
        <v>26</v>
      </c>
      <c r="B29" s="11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254"/>
      <c r="Q29" s="44"/>
      <c r="R29" s="44"/>
      <c r="S29" s="44"/>
      <c r="T29" s="46"/>
      <c r="U29" s="47"/>
      <c r="V29" s="45"/>
    </row>
    <row r="30" spans="1:43" ht="15" customHeight="1">
      <c r="A30" s="88" t="s">
        <v>21</v>
      </c>
      <c r="B30" s="3" t="s">
        <v>22</v>
      </c>
      <c r="C30" s="48">
        <f t="shared" ref="C30:N38" si="2">(C8-C19)/C19</f>
        <v>2.9069767441860465E-2</v>
      </c>
      <c r="D30" s="49">
        <f t="shared" si="2"/>
        <v>0.14567901234567901</v>
      </c>
      <c r="E30" s="49">
        <f t="shared" si="2"/>
        <v>8.6004691164972641E-2</v>
      </c>
      <c r="F30" s="49">
        <f t="shared" si="2"/>
        <v>-5.4778554778554776E-2</v>
      </c>
      <c r="G30" s="49">
        <f t="shared" si="2"/>
        <v>8.2412914188615127E-2</v>
      </c>
      <c r="H30" s="49">
        <f t="shared" si="2"/>
        <v>-1.3698630136986301E-2</v>
      </c>
      <c r="I30" s="49">
        <f t="shared" si="2"/>
        <v>0.12614678899082568</v>
      </c>
      <c r="J30" s="49">
        <f t="shared" si="2"/>
        <v>-6.6225165562913912E-2</v>
      </c>
      <c r="K30" s="49">
        <f t="shared" si="2"/>
        <v>-3.8817005545286505E-2</v>
      </c>
      <c r="L30" s="49">
        <f t="shared" si="2"/>
        <v>0.26421404682274247</v>
      </c>
      <c r="M30" s="49">
        <f t="shared" si="2"/>
        <v>-3.937007874015748E-3</v>
      </c>
      <c r="N30" s="49">
        <f t="shared" si="2"/>
        <v>-2.8046421663442941E-2</v>
      </c>
      <c r="O30" s="50">
        <f t="shared" ref="O30:O38" si="3">(O8-O19)/O19</f>
        <v>3.9325842696629212E-2</v>
      </c>
      <c r="P30" s="255">
        <f t="shared" ref="P30:V30" si="4">(P8-P19)/P19</f>
        <v>0.24583333333333332</v>
      </c>
      <c r="Q30" s="49">
        <f t="shared" si="4"/>
        <v>5.594286685937766E-2</v>
      </c>
      <c r="R30" s="49">
        <f t="shared" ref="R30" si="5">(R8-R19)/R19</f>
        <v>-2.3079355042681E-2</v>
      </c>
      <c r="S30" s="49">
        <f t="shared" si="4"/>
        <v>4.8837209302325581E-2</v>
      </c>
      <c r="T30" s="51">
        <f t="shared" si="4"/>
        <v>-3.2147742818057455E-2</v>
      </c>
      <c r="U30" s="51">
        <f t="shared" si="4"/>
        <v>2.4775031324752249E-2</v>
      </c>
      <c r="V30" s="50">
        <f t="shared" si="4"/>
        <v>3.3634245777518931E-2</v>
      </c>
    </row>
    <row r="31" spans="1:43" ht="15" customHeight="1">
      <c r="A31" s="95"/>
      <c r="B31" s="11" t="s">
        <v>23</v>
      </c>
      <c r="C31" s="52">
        <f t="shared" si="2"/>
        <v>-4.8672566371681415E-2</v>
      </c>
      <c r="D31" s="53">
        <f t="shared" si="2"/>
        <v>-5.7681940700808627E-2</v>
      </c>
      <c r="E31" s="53">
        <f t="shared" si="2"/>
        <v>-9.0182942540582324E-3</v>
      </c>
      <c r="F31" s="53">
        <f t="shared" si="2"/>
        <v>-0.14265799256505576</v>
      </c>
      <c r="G31" s="53">
        <f t="shared" si="2"/>
        <v>-1.836654943337241E-2</v>
      </c>
      <c r="H31" s="53">
        <f t="shared" si="2"/>
        <v>-4.9361702127659578E-2</v>
      </c>
      <c r="I31" s="53">
        <f t="shared" si="2"/>
        <v>-9.9272005294506944E-4</v>
      </c>
      <c r="J31" s="53">
        <f t="shared" si="2"/>
        <v>-0.28904428904428903</v>
      </c>
      <c r="K31" s="53">
        <f t="shared" si="2"/>
        <v>3.4129692832764506E-2</v>
      </c>
      <c r="L31" s="53">
        <f t="shared" si="2"/>
        <v>-6.3432835820895525E-2</v>
      </c>
      <c r="M31" s="53">
        <f t="shared" si="2"/>
        <v>-2.843601895734597E-2</v>
      </c>
      <c r="N31" s="53">
        <f t="shared" si="2"/>
        <v>-2.8461959496442254E-2</v>
      </c>
      <c r="O31" s="54">
        <f t="shared" si="3"/>
        <v>-3.8858015526237646E-2</v>
      </c>
      <c r="P31" s="256">
        <f t="shared" ref="P31:V31" si="6">(P9-P20)/P20</f>
        <v>3.761242845461979E-2</v>
      </c>
      <c r="Q31" s="53">
        <f t="shared" si="6"/>
        <v>1.5282392026578074E-2</v>
      </c>
      <c r="R31" s="53">
        <f t="shared" ref="R31" si="7">(R9-R20)/R20</f>
        <v>6.5104166666666671E-2</v>
      </c>
      <c r="S31" s="53">
        <f t="shared" si="6"/>
        <v>8.7705859823822285E-2</v>
      </c>
      <c r="T31" s="55">
        <f t="shared" si="6"/>
        <v>-7.2560467055879901E-2</v>
      </c>
      <c r="U31" s="55">
        <f t="shared" si="6"/>
        <v>3.136531365313653E-2</v>
      </c>
      <c r="V31" s="54">
        <f t="shared" si="6"/>
        <v>-1.951581027667984E-2</v>
      </c>
    </row>
    <row r="32" spans="1:43" ht="15" customHeight="1">
      <c r="A32" s="96"/>
      <c r="B32" s="5" t="s">
        <v>14</v>
      </c>
      <c r="C32" s="56">
        <f t="shared" si="2"/>
        <v>-2.7243589743589744E-2</v>
      </c>
      <c r="D32" s="57">
        <f t="shared" si="2"/>
        <v>-2.1238938053097345E-2</v>
      </c>
      <c r="E32" s="57">
        <f t="shared" si="2"/>
        <v>1.4534883720930232E-2</v>
      </c>
      <c r="F32" s="57">
        <f t="shared" si="2"/>
        <v>-0.11760797342192691</v>
      </c>
      <c r="G32" s="57">
        <f t="shared" si="2"/>
        <v>1.3383297644539615E-2</v>
      </c>
      <c r="H32" s="57">
        <f t="shared" si="2"/>
        <v>-3.7521318931210912E-2</v>
      </c>
      <c r="I32" s="57">
        <f t="shared" si="2"/>
        <v>3.7413394919168591E-2</v>
      </c>
      <c r="J32" s="57">
        <f t="shared" si="2"/>
        <v>-0.23103448275862068</v>
      </c>
      <c r="K32" s="57">
        <f t="shared" si="2"/>
        <v>1.2906695348211886E-2</v>
      </c>
      <c r="L32" s="57">
        <f t="shared" si="2"/>
        <v>2.5385312783318223E-2</v>
      </c>
      <c r="M32" s="57">
        <f t="shared" si="2"/>
        <v>-2.1420518602029311E-2</v>
      </c>
      <c r="N32" s="57">
        <f t="shared" si="2"/>
        <v>-2.8311779098217405E-2</v>
      </c>
      <c r="O32" s="58">
        <f t="shared" si="3"/>
        <v>-1.6511649044142152E-2</v>
      </c>
      <c r="P32" s="257">
        <f t="shared" ref="P32:V32" si="8">(P10-P21)/P21</f>
        <v>9.6300645918966532E-2</v>
      </c>
      <c r="Q32" s="57">
        <f t="shared" si="8"/>
        <v>4.217748284782364E-2</v>
      </c>
      <c r="R32" s="57">
        <f t="shared" ref="R32" si="9">(R10-R21)/R21</f>
        <v>-5.8509285169168149E-3</v>
      </c>
      <c r="S32" s="57">
        <f t="shared" si="8"/>
        <v>6.1212047311303502E-2</v>
      </c>
      <c r="T32" s="59">
        <f t="shared" si="8"/>
        <v>-4.3900072762551541E-2</v>
      </c>
      <c r="U32" s="59">
        <f t="shared" si="8"/>
        <v>2.676369999204645E-2</v>
      </c>
      <c r="V32" s="58">
        <f t="shared" si="8"/>
        <v>4.8783747661053194E-3</v>
      </c>
    </row>
    <row r="33" spans="1:22" ht="15" customHeight="1">
      <c r="A33" s="90" t="s">
        <v>24</v>
      </c>
      <c r="B33" s="3" t="s">
        <v>22</v>
      </c>
      <c r="C33" s="48">
        <f t="shared" si="2"/>
        <v>9.161713465874155E-2</v>
      </c>
      <c r="D33" s="49">
        <f t="shared" si="2"/>
        <v>0.26409383276579645</v>
      </c>
      <c r="E33" s="49">
        <f t="shared" si="2"/>
        <v>5.6674389591873105E-2</v>
      </c>
      <c r="F33" s="49">
        <f t="shared" si="2"/>
        <v>0.11117059243397573</v>
      </c>
      <c r="G33" s="49">
        <f t="shared" si="2"/>
        <v>0.13044023186589379</v>
      </c>
      <c r="H33" s="49">
        <f t="shared" si="2"/>
        <v>8.8636363636363638E-2</v>
      </c>
      <c r="I33" s="49">
        <f t="shared" si="2"/>
        <v>-1.2710150788607082E-3</v>
      </c>
      <c r="J33" s="49">
        <f t="shared" si="2"/>
        <v>-7.4165636588380713E-4</v>
      </c>
      <c r="K33" s="49">
        <f t="shared" si="2"/>
        <v>-0.10784518101591273</v>
      </c>
      <c r="L33" s="49">
        <f t="shared" si="2"/>
        <v>0.27401340282948622</v>
      </c>
      <c r="M33" s="49">
        <f t="shared" si="2"/>
        <v>-1.1971423054643753E-2</v>
      </c>
      <c r="N33" s="49">
        <f t="shared" si="2"/>
        <v>-2.0463547014815901E-2</v>
      </c>
      <c r="O33" s="50">
        <f t="shared" si="3"/>
        <v>4.7282666995101294E-2</v>
      </c>
      <c r="P33" s="255">
        <f t="shared" ref="P33:V33" si="10">(P11-P22)/P22</f>
        <v>0.25421209117938554</v>
      </c>
      <c r="Q33" s="49">
        <f t="shared" si="10"/>
        <v>6.1210122865497776E-2</v>
      </c>
      <c r="R33" s="49">
        <f t="shared" ref="R33" si="11">(R11-R22)/R22</f>
        <v>-1.4218213058419244E-2</v>
      </c>
      <c r="S33" s="49">
        <f t="shared" si="10"/>
        <v>5.6212580145209939E-2</v>
      </c>
      <c r="T33" s="51">
        <f t="shared" si="10"/>
        <v>-2.4619944545367627E-2</v>
      </c>
      <c r="U33" s="51">
        <f t="shared" si="10"/>
        <v>3.1154147834756635E-2</v>
      </c>
      <c r="V33" s="50">
        <f t="shared" si="10"/>
        <v>4.0022510940631986E-2</v>
      </c>
    </row>
    <row r="34" spans="1:22" ht="15" customHeight="1">
      <c r="A34" s="95"/>
      <c r="B34" s="11" t="s">
        <v>23</v>
      </c>
      <c r="C34" s="52">
        <f t="shared" si="2"/>
        <v>1.8515189645874529E-2</v>
      </c>
      <c r="D34" s="53">
        <f t="shared" si="2"/>
        <v>-8.8707743946295856E-3</v>
      </c>
      <c r="E34" s="53">
        <f t="shared" si="2"/>
        <v>1.8218543308645887E-3</v>
      </c>
      <c r="F34" s="53">
        <f t="shared" si="2"/>
        <v>1.7811900191938578E-2</v>
      </c>
      <c r="G34" s="53">
        <f t="shared" si="2"/>
        <v>-2.3025021935796194E-2</v>
      </c>
      <c r="H34" s="53">
        <f t="shared" si="2"/>
        <v>0.12078246028620192</v>
      </c>
      <c r="I34" s="53">
        <f t="shared" si="2"/>
        <v>-3.1845223216517525E-2</v>
      </c>
      <c r="J34" s="53">
        <f t="shared" si="2"/>
        <v>-0.15436493068565005</v>
      </c>
      <c r="K34" s="53">
        <f t="shared" si="2"/>
        <v>-3.07723424542749E-2</v>
      </c>
      <c r="L34" s="53">
        <f t="shared" si="2"/>
        <v>7.4331020812685833E-2</v>
      </c>
      <c r="M34" s="53">
        <f t="shared" si="2"/>
        <v>-2.4837420669121681E-2</v>
      </c>
      <c r="N34" s="53">
        <f t="shared" si="2"/>
        <v>3.8431372549019606E-2</v>
      </c>
      <c r="O34" s="54">
        <f t="shared" si="3"/>
        <v>-4.4941313860950918E-3</v>
      </c>
      <c r="P34" s="256">
        <f t="shared" ref="P34:V34" si="12">(P12-P23)/P23</f>
        <v>4.9600440892807934E-2</v>
      </c>
      <c r="Q34" s="53">
        <f t="shared" si="12"/>
        <v>-8.977471627801931E-3</v>
      </c>
      <c r="R34" s="53">
        <f t="shared" ref="R34" si="13">(R12-R23)/R23</f>
        <v>-9.735113371477E-2</v>
      </c>
      <c r="S34" s="53">
        <f t="shared" si="12"/>
        <v>6.0736523750222378E-2</v>
      </c>
      <c r="T34" s="55">
        <f t="shared" si="12"/>
        <v>-9.5578947368421055E-2</v>
      </c>
      <c r="U34" s="55">
        <f t="shared" si="12"/>
        <v>-5.2414662529091617E-3</v>
      </c>
      <c r="V34" s="54">
        <f t="shared" si="12"/>
        <v>-2.6935155554007758E-3</v>
      </c>
    </row>
    <row r="35" spans="1:22" ht="15" customHeight="1">
      <c r="A35" s="96"/>
      <c r="B35" s="5" t="s">
        <v>14</v>
      </c>
      <c r="C35" s="56">
        <f t="shared" si="2"/>
        <v>5.2671901934495308E-2</v>
      </c>
      <c r="D35" s="57">
        <f t="shared" si="2"/>
        <v>7.2195067138603297E-2</v>
      </c>
      <c r="E35" s="57">
        <f t="shared" si="2"/>
        <v>2.3763129128843687E-2</v>
      </c>
      <c r="F35" s="57">
        <f t="shared" si="2"/>
        <v>6.0991210333016958E-2</v>
      </c>
      <c r="G35" s="57">
        <f t="shared" si="2"/>
        <v>5.2365852907674787E-2</v>
      </c>
      <c r="H35" s="57">
        <f t="shared" si="2"/>
        <v>0.10439595803565682</v>
      </c>
      <c r="I35" s="57">
        <f t="shared" si="2"/>
        <v>-1.76618782161235E-2</v>
      </c>
      <c r="J35" s="57">
        <f t="shared" si="2"/>
        <v>-8.8138122135777472E-2</v>
      </c>
      <c r="K35" s="57">
        <f t="shared" si="2"/>
        <v>-6.5766433720875206E-2</v>
      </c>
      <c r="L35" s="57">
        <f t="shared" si="2"/>
        <v>0.16299316729116156</v>
      </c>
      <c r="M35" s="57">
        <f t="shared" si="2"/>
        <v>-1.9073569482288829E-2</v>
      </c>
      <c r="N35" s="57">
        <f t="shared" si="2"/>
        <v>6.451869847465052E-3</v>
      </c>
      <c r="O35" s="58">
        <f t="shared" si="3"/>
        <v>1.8922235738247497E-2</v>
      </c>
      <c r="P35" s="257">
        <f t="shared" ref="P35:V35" si="14">(P13-P24)/P24</f>
        <v>0.14265324519230768</v>
      </c>
      <c r="Q35" s="57">
        <f t="shared" si="14"/>
        <v>4.8879079456403136E-2</v>
      </c>
      <c r="R35" s="57">
        <f t="shared" ref="R35" si="15">(R13-R24)/R24</f>
        <v>-1.8227905027647401E-2</v>
      </c>
      <c r="S35" s="57">
        <f t="shared" si="14"/>
        <v>5.690507832073375E-2</v>
      </c>
      <c r="T35" s="59">
        <f t="shared" si="14"/>
        <v>-3.4946181654786461E-2</v>
      </c>
      <c r="U35" s="59">
        <f t="shared" si="14"/>
        <v>2.5986213069184191E-2</v>
      </c>
      <c r="V35" s="58">
        <f t="shared" si="14"/>
        <v>2.5277326804965077E-2</v>
      </c>
    </row>
    <row r="36" spans="1:22" ht="15" customHeight="1">
      <c r="A36" s="95" t="s">
        <v>25</v>
      </c>
      <c r="B36" s="11" t="s">
        <v>22</v>
      </c>
      <c r="C36" s="52">
        <f t="shared" si="2"/>
        <v>9.1605947879197847E-2</v>
      </c>
      <c r="D36" s="53">
        <f t="shared" si="2"/>
        <v>0.26409383276579645</v>
      </c>
      <c r="E36" s="53">
        <f t="shared" si="2"/>
        <v>5.6674389591873021E-2</v>
      </c>
      <c r="F36" s="53">
        <f t="shared" si="2"/>
        <v>0.11117059243397565</v>
      </c>
      <c r="G36" s="53">
        <f t="shared" si="2"/>
        <v>0.1304437739112452</v>
      </c>
      <c r="H36" s="53">
        <f t="shared" si="2"/>
        <v>8.8636363636363555E-2</v>
      </c>
      <c r="I36" s="53">
        <f t="shared" si="2"/>
        <v>-1.26813007143706E-3</v>
      </c>
      <c r="J36" s="53">
        <f t="shared" si="2"/>
        <v>-7.5400798506832704E-4</v>
      </c>
      <c r="K36" s="53">
        <f t="shared" si="2"/>
        <v>-0.10784518101591276</v>
      </c>
      <c r="L36" s="53">
        <f t="shared" si="2"/>
        <v>0.27401340282948605</v>
      </c>
      <c r="M36" s="53">
        <f t="shared" si="2"/>
        <v>-1.1966653633199603E-2</v>
      </c>
      <c r="N36" s="53">
        <f t="shared" si="2"/>
        <v>-2.045995474532316E-2</v>
      </c>
      <c r="O36" s="54">
        <f t="shared" si="3"/>
        <v>4.7282250909915856E-2</v>
      </c>
      <c r="P36" s="256">
        <f t="shared" ref="P36:V36" si="16">(P14-P25)/P25</f>
        <v>0.25609756097560987</v>
      </c>
      <c r="Q36" s="53">
        <f t="shared" si="16"/>
        <v>6.0395972019006067E-2</v>
      </c>
      <c r="R36" s="53">
        <f t="shared" ref="R36" si="17">(R14-R25)/R25</f>
        <v>-1.3938344079812745E-2</v>
      </c>
      <c r="S36" s="53">
        <f t="shared" si="16"/>
        <v>5.9152318668810669E-2</v>
      </c>
      <c r="T36" s="55">
        <f t="shared" si="16"/>
        <v>-2.3508847031963341E-2</v>
      </c>
      <c r="U36" s="55">
        <f t="shared" si="16"/>
        <v>3.2307112072694058E-2</v>
      </c>
      <c r="V36" s="54">
        <f t="shared" si="16"/>
        <v>4.0745252955166608E-2</v>
      </c>
    </row>
    <row r="37" spans="1:22" ht="15" customHeight="1">
      <c r="A37" s="95"/>
      <c r="B37" s="11" t="s">
        <v>23</v>
      </c>
      <c r="C37" s="52">
        <f t="shared" si="2"/>
        <v>1.8506035358301681E-2</v>
      </c>
      <c r="D37" s="53">
        <f t="shared" si="2"/>
        <v>-8.8707743946296932E-3</v>
      </c>
      <c r="E37" s="53">
        <f t="shared" si="2"/>
        <v>1.8198704505713735E-3</v>
      </c>
      <c r="F37" s="53">
        <f t="shared" si="2"/>
        <v>1.7815807354346749E-2</v>
      </c>
      <c r="G37" s="53">
        <f t="shared" si="2"/>
        <v>-2.3025021935796301E-2</v>
      </c>
      <c r="H37" s="53">
        <f t="shared" si="2"/>
        <v>0.12078246028620188</v>
      </c>
      <c r="I37" s="53">
        <f t="shared" si="2"/>
        <v>-3.184280318653001E-2</v>
      </c>
      <c r="J37" s="53">
        <f t="shared" si="2"/>
        <v>-0.15437285150944632</v>
      </c>
      <c r="K37" s="53">
        <f t="shared" si="2"/>
        <v>-3.0769541938634282E-2</v>
      </c>
      <c r="L37" s="53">
        <f t="shared" si="2"/>
        <v>7.434166840107434E-2</v>
      </c>
      <c r="M37" s="53">
        <f t="shared" si="2"/>
        <v>-2.4841240925954206E-2</v>
      </c>
      <c r="N37" s="53">
        <f t="shared" si="2"/>
        <v>3.8431372549019578E-2</v>
      </c>
      <c r="O37" s="54">
        <f t="shared" si="3"/>
        <v>-4.494131386095032E-3</v>
      </c>
      <c r="P37" s="256">
        <f t="shared" ref="P37:V37" si="18">(P15-P26)/P26</f>
        <v>5.0095225139436837E-2</v>
      </c>
      <c r="Q37" s="53">
        <f t="shared" si="18"/>
        <v>-4.745266078478509E-3</v>
      </c>
      <c r="R37" s="53">
        <f t="shared" ref="R37" si="19">(R15-R26)/R26</f>
        <v>-8.3278621255642185E-2</v>
      </c>
      <c r="S37" s="53">
        <f t="shared" si="18"/>
        <v>6.1163349208287553E-2</v>
      </c>
      <c r="T37" s="55">
        <f t="shared" si="18"/>
        <v>-9.1947019017991682E-2</v>
      </c>
      <c r="U37" s="55">
        <f t="shared" si="18"/>
        <v>-1.6063429093584516E-3</v>
      </c>
      <c r="V37" s="54">
        <f t="shared" si="18"/>
        <v>-1.9000346949047658E-3</v>
      </c>
    </row>
    <row r="38" spans="1:22" ht="15" customHeight="1">
      <c r="A38" s="96"/>
      <c r="B38" s="5" t="s">
        <v>14</v>
      </c>
      <c r="C38" s="56">
        <f t="shared" si="2"/>
        <v>5.2676942525103014E-2</v>
      </c>
      <c r="D38" s="57">
        <f t="shared" si="2"/>
        <v>7.2195067138603367E-2</v>
      </c>
      <c r="E38" s="57">
        <f t="shared" si="2"/>
        <v>2.3761912739517235E-2</v>
      </c>
      <c r="F38" s="57">
        <f t="shared" si="2"/>
        <v>6.0993399482935404E-2</v>
      </c>
      <c r="G38" s="57">
        <f t="shared" si="2"/>
        <v>5.236747278187473E-2</v>
      </c>
      <c r="H38" s="57">
        <f t="shared" si="2"/>
        <v>0.10439595803565693</v>
      </c>
      <c r="I38" s="57">
        <f t="shared" si="2"/>
        <v>-1.7663194597991736E-2</v>
      </c>
      <c r="J38" s="57">
        <f t="shared" si="2"/>
        <v>-8.8133262992981951E-2</v>
      </c>
      <c r="K38" s="57">
        <f t="shared" si="2"/>
        <v>-6.5764959954820137E-2</v>
      </c>
      <c r="L38" s="57">
        <f t="shared" si="2"/>
        <v>0.16299957570848422</v>
      </c>
      <c r="M38" s="57">
        <f t="shared" si="2"/>
        <v>-1.9073569482288888E-2</v>
      </c>
      <c r="N38" s="57">
        <f t="shared" si="2"/>
        <v>6.4538740170337373E-3</v>
      </c>
      <c r="O38" s="58">
        <f t="shared" si="3"/>
        <v>1.8922052657027622E-2</v>
      </c>
      <c r="P38" s="257">
        <f t="shared" ref="P38:V38" si="20">(P16-P27)/P27</f>
        <v>0.14342051415603257</v>
      </c>
      <c r="Q38" s="57">
        <f t="shared" si="20"/>
        <v>4.8262079708263773E-2</v>
      </c>
      <c r="R38" s="57">
        <f t="shared" ref="R38" si="21">(R16-R27)/R27</f>
        <v>-1.7373187116969706E-2</v>
      </c>
      <c r="S38" s="57">
        <f t="shared" si="20"/>
        <v>5.9476693340616775E-2</v>
      </c>
      <c r="T38" s="59">
        <f t="shared" si="20"/>
        <v>-3.4212255420744186E-2</v>
      </c>
      <c r="U38" s="59">
        <f t="shared" si="20"/>
        <v>2.7196584390041124E-2</v>
      </c>
      <c r="V38" s="58">
        <f t="shared" si="20"/>
        <v>2.5940237658771858E-2</v>
      </c>
    </row>
    <row r="39" spans="1:22" ht="12.75" customHeight="1"/>
    <row r="40" spans="1:22" ht="12.75">
      <c r="C40" s="98" t="s">
        <v>27</v>
      </c>
    </row>
    <row r="41" spans="1:22" ht="31.5" customHeight="1">
      <c r="C41" s="222" t="s">
        <v>28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</row>
    <row r="42" spans="1:22" ht="12.75" customHeight="1"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</row>
    <row r="43" spans="1:22" ht="12.75" customHeight="1">
      <c r="C43" s="223" t="s">
        <v>100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</row>
    <row r="44" spans="1:22" ht="12.75" customHeight="1">
      <c r="C44" s="223" t="str">
        <f>'System-Same-Time'!A48</f>
        <v>Prepared by the Connecticut State Colleges and Universities, Office of Decission Support &amp; Instututional Research, April 01, 2024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</row>
    <row r="45" spans="1:22" ht="18" customHeight="1"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</row>
  </sheetData>
  <mergeCells count="9">
    <mergeCell ref="C43:Q43"/>
    <mergeCell ref="C44:Q44"/>
    <mergeCell ref="C45:V45"/>
    <mergeCell ref="C41:V41"/>
    <mergeCell ref="P3:P4"/>
    <mergeCell ref="Q3:U3"/>
    <mergeCell ref="V3:V4"/>
    <mergeCell ref="C3:O3"/>
    <mergeCell ref="A7:B7"/>
  </mergeCells>
  <printOptions horizontalCentered="1" verticalCentered="1"/>
  <pageMargins left="0.25" right="0.25" top="0.25" bottom="0.2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5"/>
  <sheetViews>
    <sheetView showGridLines="0" zoomScaleNormal="100" workbookViewId="0">
      <selection activeCell="A2" sqref="A2"/>
    </sheetView>
  </sheetViews>
  <sheetFormatPr defaultColWidth="9.140625" defaultRowHeight="18" customHeight="1"/>
  <cols>
    <col min="1" max="1" width="14.7109375" style="7" customWidth="1"/>
    <col min="2" max="2" width="9" style="1" customWidth="1"/>
    <col min="3" max="17" width="9.7109375" style="1" customWidth="1"/>
    <col min="18" max="16384" width="9.140625" style="1"/>
  </cols>
  <sheetData>
    <row r="1" spans="1:18" ht="18" customHeight="1">
      <c r="A1" s="21" t="s">
        <v>102</v>
      </c>
      <c r="B1" s="12"/>
      <c r="C1" s="12"/>
      <c r="D1" s="12"/>
    </row>
    <row r="2" spans="1:18" ht="18" customHeight="1">
      <c r="A2" s="15"/>
      <c r="B2" s="4"/>
    </row>
    <row r="3" spans="1:18" ht="18" customHeight="1">
      <c r="A3" s="90"/>
      <c r="B3" s="3"/>
      <c r="C3" s="242" t="s">
        <v>73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43"/>
      <c r="R3" s="113"/>
    </row>
    <row r="4" spans="1:18" s="9" customFormat="1" ht="12.75">
      <c r="A4" s="91"/>
      <c r="B4" s="37"/>
      <c r="C4" s="240" t="s">
        <v>15</v>
      </c>
      <c r="D4" s="240"/>
      <c r="E4" s="240"/>
      <c r="F4" s="239" t="s">
        <v>16</v>
      </c>
      <c r="G4" s="240"/>
      <c r="H4" s="241" t="s">
        <v>16</v>
      </c>
      <c r="I4" s="240" t="s">
        <v>17</v>
      </c>
      <c r="J4" s="240"/>
      <c r="K4" s="240" t="s">
        <v>17</v>
      </c>
      <c r="L4" s="239" t="s">
        <v>18</v>
      </c>
      <c r="M4" s="240"/>
      <c r="N4" s="241" t="s">
        <v>18</v>
      </c>
      <c r="O4" s="239" t="s">
        <v>14</v>
      </c>
      <c r="P4" s="240"/>
      <c r="Q4" s="241" t="s">
        <v>29</v>
      </c>
      <c r="R4" s="112"/>
    </row>
    <row r="5" spans="1:18" s="6" customFormat="1" ht="15.75" customHeight="1">
      <c r="A5" s="92"/>
      <c r="B5" s="38" t="s">
        <v>19</v>
      </c>
      <c r="C5" s="85"/>
      <c r="D5" s="165">
        <f>DATE!B6</f>
        <v>45308</v>
      </c>
      <c r="E5" s="130"/>
      <c r="F5" s="135"/>
      <c r="G5" s="130">
        <f>DATE!B6</f>
        <v>45308</v>
      </c>
      <c r="H5" s="130"/>
      <c r="I5" s="135"/>
      <c r="J5" s="130">
        <f>DATE!B6</f>
        <v>45308</v>
      </c>
      <c r="K5" s="130"/>
      <c r="L5" s="135"/>
      <c r="M5" s="130">
        <f>DATE!B6</f>
        <v>45308</v>
      </c>
      <c r="N5" s="130"/>
      <c r="O5" s="103"/>
      <c r="P5" s="117"/>
      <c r="Q5" s="118"/>
      <c r="R5" s="92"/>
    </row>
    <row r="6" spans="1:18" s="13" customFormat="1" ht="15.75" customHeight="1">
      <c r="A6" s="93"/>
      <c r="B6" s="60" t="s">
        <v>20</v>
      </c>
      <c r="C6" s="100"/>
      <c r="D6" s="133">
        <f>DATE!B10</f>
        <v>45329</v>
      </c>
      <c r="E6" s="133"/>
      <c r="F6" s="132"/>
      <c r="G6" s="133">
        <f>DATE!B10</f>
        <v>45329</v>
      </c>
      <c r="H6" s="133"/>
      <c r="I6" s="132"/>
      <c r="J6" s="133">
        <f>DATE!B10</f>
        <v>45329</v>
      </c>
      <c r="K6" s="133"/>
      <c r="L6" s="132"/>
      <c r="M6" s="133">
        <f>DATE!B10</f>
        <v>45329</v>
      </c>
      <c r="N6" s="133"/>
      <c r="O6" s="99"/>
      <c r="P6" s="100"/>
      <c r="Q6" s="119"/>
      <c r="R6" s="94"/>
    </row>
    <row r="7" spans="1:18" s="13" customFormat="1" ht="15.75" customHeight="1">
      <c r="A7" s="110"/>
      <c r="B7" s="111"/>
      <c r="C7" s="62" t="s">
        <v>30</v>
      </c>
      <c r="D7" s="62" t="s">
        <v>31</v>
      </c>
      <c r="E7" s="105" t="s">
        <v>14</v>
      </c>
      <c r="F7" s="61" t="s">
        <v>30</v>
      </c>
      <c r="G7" s="62" t="s">
        <v>31</v>
      </c>
      <c r="H7" s="104" t="s">
        <v>14</v>
      </c>
      <c r="I7" s="62" t="s">
        <v>30</v>
      </c>
      <c r="J7" s="62" t="s">
        <v>31</v>
      </c>
      <c r="K7" s="105" t="s">
        <v>14</v>
      </c>
      <c r="L7" s="61" t="s">
        <v>30</v>
      </c>
      <c r="M7" s="62" t="s">
        <v>31</v>
      </c>
      <c r="N7" s="104" t="s">
        <v>14</v>
      </c>
      <c r="O7" s="61" t="s">
        <v>30</v>
      </c>
      <c r="P7" s="62" t="s">
        <v>31</v>
      </c>
      <c r="Q7" s="104" t="s">
        <v>14</v>
      </c>
      <c r="R7" s="94"/>
    </row>
    <row r="8" spans="1:18" ht="18" customHeight="1">
      <c r="A8" s="218">
        <f>'System-Same-Time'!A9</f>
        <v>45383</v>
      </c>
      <c r="B8" s="219"/>
      <c r="C8" s="109"/>
      <c r="D8" s="109"/>
      <c r="E8" s="44"/>
      <c r="F8" s="113"/>
      <c r="H8" s="46"/>
      <c r="K8" s="44"/>
      <c r="L8" s="113"/>
      <c r="N8" s="46"/>
      <c r="O8" s="87"/>
      <c r="P8" s="116"/>
      <c r="Q8" s="114"/>
      <c r="R8" s="113"/>
    </row>
    <row r="9" spans="1:18" ht="15" customHeight="1">
      <c r="A9" s="88" t="s">
        <v>21</v>
      </c>
      <c r="B9" s="3" t="s">
        <v>22</v>
      </c>
      <c r="C9" s="29">
        <f>Central!C14</f>
        <v>5785</v>
      </c>
      <c r="D9" s="29">
        <f>Central!C18</f>
        <v>425</v>
      </c>
      <c r="E9" s="137">
        <f>Central!C22</f>
        <v>6210</v>
      </c>
      <c r="F9" s="33">
        <f>Eastern!C14</f>
        <v>3009</v>
      </c>
      <c r="G9" s="29">
        <f>Eastern!C18</f>
        <v>81</v>
      </c>
      <c r="H9" s="139">
        <f>Eastern!C22</f>
        <v>3090</v>
      </c>
      <c r="I9" s="29">
        <f>Southern!C14</f>
        <v>4978</v>
      </c>
      <c r="J9" s="29">
        <f>Southern!C18</f>
        <v>885</v>
      </c>
      <c r="K9" s="137">
        <f>Southern!C22</f>
        <v>5863</v>
      </c>
      <c r="L9" s="33">
        <f>Western!C14</f>
        <v>2737</v>
      </c>
      <c r="M9" s="29">
        <f>Western!C18</f>
        <v>93</v>
      </c>
      <c r="N9" s="139">
        <f>Western!C22</f>
        <v>2830</v>
      </c>
      <c r="O9" s="137">
        <f t="shared" ref="O9:Q17" si="0">C9+F9+I9+L9</f>
        <v>16509</v>
      </c>
      <c r="P9" s="137">
        <f t="shared" si="0"/>
        <v>1484</v>
      </c>
      <c r="Q9" s="139">
        <f t="shared" si="0"/>
        <v>17993</v>
      </c>
      <c r="R9" s="113"/>
    </row>
    <row r="10" spans="1:18" ht="15" customHeight="1">
      <c r="A10" s="95"/>
      <c r="B10" s="11" t="s">
        <v>23</v>
      </c>
      <c r="C10" s="128">
        <f>Central!C15</f>
        <v>1711</v>
      </c>
      <c r="D10" s="128">
        <f>Central!C19</f>
        <v>1345</v>
      </c>
      <c r="E10" s="141">
        <f>Central!C23</f>
        <v>3056</v>
      </c>
      <c r="F10" s="115">
        <f>Eastern!C15</f>
        <v>729</v>
      </c>
      <c r="G10" s="128">
        <f>Eastern!C19</f>
        <v>89</v>
      </c>
      <c r="H10" s="143">
        <f>Eastern!C23</f>
        <v>818</v>
      </c>
      <c r="I10" s="128">
        <f>Southern!C15</f>
        <v>1762</v>
      </c>
      <c r="J10" s="128">
        <f>Southern!C19</f>
        <v>1078</v>
      </c>
      <c r="K10" s="141">
        <f>Southern!C23</f>
        <v>2840</v>
      </c>
      <c r="L10" s="115">
        <f>Western!C15</f>
        <v>656</v>
      </c>
      <c r="M10" s="128">
        <f>Western!C19</f>
        <v>456</v>
      </c>
      <c r="N10" s="143">
        <f>Western!C23</f>
        <v>1112</v>
      </c>
      <c r="O10" s="140">
        <f t="shared" si="0"/>
        <v>4858</v>
      </c>
      <c r="P10" s="141">
        <f t="shared" si="0"/>
        <v>2968</v>
      </c>
      <c r="Q10" s="143">
        <f t="shared" si="0"/>
        <v>7826</v>
      </c>
      <c r="R10" s="113"/>
    </row>
    <row r="11" spans="1:18" ht="15" customHeight="1">
      <c r="A11" s="96"/>
      <c r="B11" s="5" t="s">
        <v>14</v>
      </c>
      <c r="C11" s="151">
        <f>Central!C16</f>
        <v>7496</v>
      </c>
      <c r="D11" s="151">
        <f>Central!C20</f>
        <v>1770</v>
      </c>
      <c r="E11" s="145">
        <f>Central!C24</f>
        <v>9266</v>
      </c>
      <c r="F11" s="150">
        <f>Eastern!C16</f>
        <v>3738</v>
      </c>
      <c r="G11" s="151">
        <f>Eastern!C20</f>
        <v>170</v>
      </c>
      <c r="H11" s="147">
        <f>Eastern!C24</f>
        <v>3908</v>
      </c>
      <c r="I11" s="151">
        <f>Southern!C16</f>
        <v>6740</v>
      </c>
      <c r="J11" s="151">
        <f>Southern!C20</f>
        <v>1963</v>
      </c>
      <c r="K11" s="145">
        <f>Southern!C24</f>
        <v>8703</v>
      </c>
      <c r="L11" s="150">
        <f>Western!C16</f>
        <v>3393</v>
      </c>
      <c r="M11" s="151">
        <f>Western!C20</f>
        <v>549</v>
      </c>
      <c r="N11" s="147">
        <f>Western!C24</f>
        <v>3942</v>
      </c>
      <c r="O11" s="141">
        <f t="shared" si="0"/>
        <v>21367</v>
      </c>
      <c r="P11" s="145">
        <f t="shared" si="0"/>
        <v>4452</v>
      </c>
      <c r="Q11" s="143">
        <f t="shared" si="0"/>
        <v>25819</v>
      </c>
      <c r="R11" s="113"/>
    </row>
    <row r="12" spans="1:18" ht="15" customHeight="1">
      <c r="A12" s="90" t="s">
        <v>24</v>
      </c>
      <c r="B12" s="3" t="s">
        <v>22</v>
      </c>
      <c r="C12" s="128">
        <f>Central!C28</f>
        <v>83634.5</v>
      </c>
      <c r="D12" s="128">
        <f>Central!C32</f>
        <v>4551</v>
      </c>
      <c r="E12" s="141">
        <f>Central!C36</f>
        <v>88185.5</v>
      </c>
      <c r="F12" s="33">
        <f>Eastern!C28</f>
        <v>45059</v>
      </c>
      <c r="G12" s="29">
        <f>Eastern!C32</f>
        <v>839</v>
      </c>
      <c r="H12" s="139">
        <f>Eastern!C36</f>
        <v>45898</v>
      </c>
      <c r="I12" s="29">
        <f>Southern!C28</f>
        <v>72356</v>
      </c>
      <c r="J12" s="29">
        <f>Southern!C32</f>
        <v>9764</v>
      </c>
      <c r="K12" s="137">
        <f>Southern!C36</f>
        <v>82120</v>
      </c>
      <c r="L12" s="33">
        <f>Western!C28</f>
        <v>39792</v>
      </c>
      <c r="M12" s="29">
        <f>Western!C32</f>
        <v>1014</v>
      </c>
      <c r="N12" s="139">
        <f>Western!C36</f>
        <v>40806</v>
      </c>
      <c r="O12" s="136">
        <f t="shared" si="0"/>
        <v>240841.5</v>
      </c>
      <c r="P12" s="137">
        <f t="shared" si="0"/>
        <v>16168</v>
      </c>
      <c r="Q12" s="139">
        <f t="shared" si="0"/>
        <v>257009.5</v>
      </c>
      <c r="R12" s="113"/>
    </row>
    <row r="13" spans="1:18" ht="15" customHeight="1">
      <c r="A13" s="95"/>
      <c r="B13" s="11" t="s">
        <v>23</v>
      </c>
      <c r="C13" s="115">
        <f>Central!C29</f>
        <v>10996.5</v>
      </c>
      <c r="D13" s="128">
        <f>Central!C33</f>
        <v>6555.5</v>
      </c>
      <c r="E13" s="143">
        <f>Central!C37</f>
        <v>17552</v>
      </c>
      <c r="F13" s="115">
        <f>Eastern!C29</f>
        <v>1712.8</v>
      </c>
      <c r="G13" s="128">
        <f>Eastern!C33</f>
        <v>417</v>
      </c>
      <c r="H13" s="143">
        <f>Eastern!C37</f>
        <v>2129.8000000000002</v>
      </c>
      <c r="I13" s="128">
        <f>Southern!C29</f>
        <v>9356</v>
      </c>
      <c r="J13" s="128">
        <f>Southern!C33</f>
        <v>5550</v>
      </c>
      <c r="K13" s="141">
        <f>Southern!C37</f>
        <v>14906</v>
      </c>
      <c r="L13" s="115">
        <f>Western!C29</f>
        <v>3906</v>
      </c>
      <c r="M13" s="128">
        <f>Western!C33</f>
        <v>2538</v>
      </c>
      <c r="N13" s="143">
        <f>Western!C37</f>
        <v>6444</v>
      </c>
      <c r="O13" s="140">
        <f t="shared" si="0"/>
        <v>25971.3</v>
      </c>
      <c r="P13" s="141">
        <f t="shared" si="0"/>
        <v>15060.5</v>
      </c>
      <c r="Q13" s="143">
        <f t="shared" si="0"/>
        <v>41031.800000000003</v>
      </c>
      <c r="R13" s="113"/>
    </row>
    <row r="14" spans="1:18" ht="15" customHeight="1">
      <c r="A14" s="96"/>
      <c r="B14" s="5" t="s">
        <v>14</v>
      </c>
      <c r="C14" s="151">
        <f>Central!C30</f>
        <v>94631</v>
      </c>
      <c r="D14" s="151">
        <f>Central!C34</f>
        <v>11106.5</v>
      </c>
      <c r="E14" s="145">
        <f>Central!C38</f>
        <v>105737.5</v>
      </c>
      <c r="F14" s="150">
        <f>Eastern!C30</f>
        <v>46771.8</v>
      </c>
      <c r="G14" s="151">
        <f>Eastern!C34</f>
        <v>1256</v>
      </c>
      <c r="H14" s="147">
        <f>Eastern!C38</f>
        <v>48027.8</v>
      </c>
      <c r="I14" s="151">
        <f>Southern!C30</f>
        <v>81712</v>
      </c>
      <c r="J14" s="151">
        <f>Southern!C34</f>
        <v>15314</v>
      </c>
      <c r="K14" s="145">
        <f>Southern!C38</f>
        <v>97026</v>
      </c>
      <c r="L14" s="150">
        <f>Western!C30</f>
        <v>43698</v>
      </c>
      <c r="M14" s="151">
        <f>Western!C34</f>
        <v>3552</v>
      </c>
      <c r="N14" s="147">
        <f>Western!C38</f>
        <v>47250</v>
      </c>
      <c r="O14" s="144">
        <f t="shared" si="0"/>
        <v>266812.79999999999</v>
      </c>
      <c r="P14" s="145">
        <f t="shared" si="0"/>
        <v>31228.5</v>
      </c>
      <c r="Q14" s="147">
        <f t="shared" si="0"/>
        <v>298041.3</v>
      </c>
      <c r="R14" s="113"/>
    </row>
    <row r="15" spans="1:18" ht="15" customHeight="1">
      <c r="A15" s="90" t="s">
        <v>25</v>
      </c>
      <c r="B15" s="3" t="s">
        <v>22</v>
      </c>
      <c r="C15" s="128">
        <f>Central!C42</f>
        <v>5575.6333333333332</v>
      </c>
      <c r="D15" s="128">
        <f>Central!C46</f>
        <v>379.25</v>
      </c>
      <c r="E15" s="141">
        <f>Central!C50</f>
        <v>5954.8833333333332</v>
      </c>
      <c r="F15" s="33">
        <f>Eastern!C42</f>
        <v>3003.9333333333334</v>
      </c>
      <c r="G15" s="29">
        <f>Eastern!C46</f>
        <v>69.916666666666671</v>
      </c>
      <c r="H15" s="139">
        <f>Eastern!C50</f>
        <v>3073.85</v>
      </c>
      <c r="I15" s="29">
        <f>Southern!C42</f>
        <v>4823.7333333333336</v>
      </c>
      <c r="J15" s="29">
        <f>Southern!C46</f>
        <v>813.66666666666663</v>
      </c>
      <c r="K15" s="137">
        <f>Southern!C50</f>
        <v>5637.4000000000005</v>
      </c>
      <c r="L15" s="33">
        <f>Western!C42</f>
        <v>2652.8</v>
      </c>
      <c r="M15" s="29">
        <f>Western!C46</f>
        <v>84.5</v>
      </c>
      <c r="N15" s="139">
        <f>Western!C50</f>
        <v>2737.3</v>
      </c>
      <c r="O15" s="136">
        <f t="shared" si="0"/>
        <v>16056.099999999999</v>
      </c>
      <c r="P15" s="137">
        <f t="shared" si="0"/>
        <v>1347.3333333333333</v>
      </c>
      <c r="Q15" s="139">
        <f t="shared" si="0"/>
        <v>17403.433333333334</v>
      </c>
      <c r="R15" s="113"/>
    </row>
    <row r="16" spans="1:18" ht="15" customHeight="1">
      <c r="A16" s="95"/>
      <c r="B16" s="11" t="s">
        <v>23</v>
      </c>
      <c r="C16" s="115">
        <f>Central!C43</f>
        <v>733.1</v>
      </c>
      <c r="D16" s="128">
        <f>Central!C47</f>
        <v>546.29166666666663</v>
      </c>
      <c r="E16" s="143">
        <f>Central!C51</f>
        <v>1279.3916666666667</v>
      </c>
      <c r="F16" s="115">
        <f>Eastern!C43</f>
        <v>114.18666666666667</v>
      </c>
      <c r="G16" s="128">
        <f>Eastern!C47</f>
        <v>34.75</v>
      </c>
      <c r="H16" s="143">
        <f>Eastern!C51</f>
        <v>148.93666666666667</v>
      </c>
      <c r="I16" s="128">
        <f>Southern!C43</f>
        <v>623.73333333333335</v>
      </c>
      <c r="J16" s="128">
        <f>Southern!C47</f>
        <v>462.5</v>
      </c>
      <c r="K16" s="141">
        <f>Southern!C51</f>
        <v>1086.2333333333333</v>
      </c>
      <c r="L16" s="115">
        <f>Western!C43</f>
        <v>260.39999999999998</v>
      </c>
      <c r="M16" s="128">
        <f>Western!C47</f>
        <v>211.5</v>
      </c>
      <c r="N16" s="143">
        <f>Western!C51</f>
        <v>471.9</v>
      </c>
      <c r="O16" s="140">
        <f t="shared" si="0"/>
        <v>1731.42</v>
      </c>
      <c r="P16" s="141">
        <f t="shared" si="0"/>
        <v>1255.0416666666665</v>
      </c>
      <c r="Q16" s="143">
        <f t="shared" si="0"/>
        <v>2986.4616666666666</v>
      </c>
      <c r="R16" s="113"/>
    </row>
    <row r="17" spans="1:18" ht="15" customHeight="1">
      <c r="A17" s="96"/>
      <c r="B17" s="5" t="s">
        <v>14</v>
      </c>
      <c r="C17" s="151">
        <f>Central!C44</f>
        <v>6308.7333333333336</v>
      </c>
      <c r="D17" s="151">
        <f>Central!C48</f>
        <v>925.54166666666663</v>
      </c>
      <c r="E17" s="145">
        <f>Central!C52</f>
        <v>7234.2750000000005</v>
      </c>
      <c r="F17" s="150">
        <f>Eastern!C44</f>
        <v>3118.1200000000003</v>
      </c>
      <c r="G17" s="151">
        <f>Eastern!C48</f>
        <v>104.66666666666667</v>
      </c>
      <c r="H17" s="147">
        <f>Eastern!C52</f>
        <v>3222.7866666666669</v>
      </c>
      <c r="I17" s="151">
        <f>Southern!C44</f>
        <v>5447.4666666666662</v>
      </c>
      <c r="J17" s="151">
        <f>Southern!C48</f>
        <v>1276.1666666666667</v>
      </c>
      <c r="K17" s="145">
        <f>Southern!C52</f>
        <v>6723.6333333333332</v>
      </c>
      <c r="L17" s="150">
        <f>Western!C44</f>
        <v>2913.2</v>
      </c>
      <c r="M17" s="151">
        <f>Western!C48</f>
        <v>296</v>
      </c>
      <c r="N17" s="147">
        <f>Western!C52</f>
        <v>3209.2</v>
      </c>
      <c r="O17" s="144">
        <f t="shared" si="0"/>
        <v>17787.52</v>
      </c>
      <c r="P17" s="145">
        <f t="shared" si="0"/>
        <v>2602.375</v>
      </c>
      <c r="Q17" s="147">
        <f t="shared" si="0"/>
        <v>20389.895</v>
      </c>
      <c r="R17" s="113"/>
    </row>
    <row r="18" spans="1:18" ht="8.1" customHeight="1">
      <c r="A18" s="90"/>
      <c r="B18" s="3"/>
      <c r="C18" s="29"/>
      <c r="D18" s="29"/>
      <c r="E18" s="40"/>
      <c r="F18" s="23"/>
      <c r="G18" s="17"/>
      <c r="H18" s="42"/>
      <c r="I18" s="29"/>
      <c r="J18" s="29"/>
      <c r="K18" s="40"/>
      <c r="L18" s="33"/>
      <c r="M18" s="29"/>
      <c r="N18" s="42"/>
      <c r="O18" s="29"/>
      <c r="P18" s="40"/>
      <c r="Q18" s="42"/>
      <c r="R18" s="113"/>
    </row>
    <row r="19" spans="1:18" ht="18" customHeight="1">
      <c r="A19" s="129" t="str">
        <f>'System-Census'!A18</f>
        <v>Census Spring 2023</v>
      </c>
      <c r="B19" s="11"/>
      <c r="C19" s="128"/>
      <c r="D19" s="128"/>
      <c r="E19" s="44"/>
      <c r="F19" s="24"/>
      <c r="G19" s="16"/>
      <c r="H19" s="46"/>
      <c r="I19" s="128"/>
      <c r="J19" s="128"/>
      <c r="K19" s="44"/>
      <c r="L19" s="115"/>
      <c r="M19" s="128"/>
      <c r="N19" s="46"/>
      <c r="O19" s="128"/>
      <c r="P19" s="44"/>
      <c r="Q19" s="46"/>
      <c r="R19" s="113"/>
    </row>
    <row r="20" spans="1:18" ht="14.45" customHeight="1">
      <c r="A20" s="88" t="s">
        <v>21</v>
      </c>
      <c r="B20" s="3" t="s">
        <v>22</v>
      </c>
      <c r="C20" s="29">
        <v>5448</v>
      </c>
      <c r="D20" s="2">
        <v>433</v>
      </c>
      <c r="E20" s="137">
        <v>5881</v>
      </c>
      <c r="F20" s="33">
        <v>3083</v>
      </c>
      <c r="G20" s="2">
        <v>80</v>
      </c>
      <c r="H20" s="139">
        <v>3163</v>
      </c>
      <c r="I20" s="29">
        <v>4825</v>
      </c>
      <c r="J20" s="2">
        <v>765</v>
      </c>
      <c r="K20" s="137">
        <v>5590</v>
      </c>
      <c r="L20" s="33">
        <v>2849</v>
      </c>
      <c r="M20" s="2">
        <v>75</v>
      </c>
      <c r="N20" s="139">
        <v>2924</v>
      </c>
      <c r="O20" s="137">
        <v>16205</v>
      </c>
      <c r="P20" s="137">
        <v>1353</v>
      </c>
      <c r="Q20" s="139">
        <v>17558</v>
      </c>
      <c r="R20" s="113"/>
    </row>
    <row r="21" spans="1:18" ht="15" customHeight="1">
      <c r="A21" s="95"/>
      <c r="B21" s="11" t="s">
        <v>23</v>
      </c>
      <c r="C21" s="128">
        <v>1675</v>
      </c>
      <c r="D21" s="128">
        <v>1335</v>
      </c>
      <c r="E21" s="141">
        <v>3010</v>
      </c>
      <c r="F21" s="113">
        <v>701</v>
      </c>
      <c r="G21" s="1">
        <v>67</v>
      </c>
      <c r="H21" s="46">
        <v>768</v>
      </c>
      <c r="I21" s="128">
        <v>1580</v>
      </c>
      <c r="J21" s="128">
        <v>1031</v>
      </c>
      <c r="K21" s="141">
        <v>2611</v>
      </c>
      <c r="L21" s="113">
        <v>718</v>
      </c>
      <c r="M21" s="1">
        <v>481</v>
      </c>
      <c r="N21" s="143">
        <v>1199</v>
      </c>
      <c r="O21" s="140">
        <v>4674</v>
      </c>
      <c r="P21" s="141">
        <v>2914</v>
      </c>
      <c r="Q21" s="143">
        <v>7588</v>
      </c>
      <c r="R21" s="113"/>
    </row>
    <row r="22" spans="1:18" ht="15" customHeight="1">
      <c r="A22" s="96"/>
      <c r="B22" s="5" t="s">
        <v>14</v>
      </c>
      <c r="C22" s="151">
        <v>7123</v>
      </c>
      <c r="D22" s="151">
        <v>1768</v>
      </c>
      <c r="E22" s="145">
        <v>8891</v>
      </c>
      <c r="F22" s="150">
        <v>3784</v>
      </c>
      <c r="G22" s="4">
        <v>147</v>
      </c>
      <c r="H22" s="147">
        <v>3931</v>
      </c>
      <c r="I22" s="151">
        <v>6405</v>
      </c>
      <c r="J22" s="151">
        <v>1796</v>
      </c>
      <c r="K22" s="145">
        <v>8201</v>
      </c>
      <c r="L22" s="150">
        <v>3567</v>
      </c>
      <c r="M22" s="4">
        <v>556</v>
      </c>
      <c r="N22" s="147">
        <v>4123</v>
      </c>
      <c r="O22" s="141">
        <v>20879</v>
      </c>
      <c r="P22" s="145">
        <v>4267</v>
      </c>
      <c r="Q22" s="143">
        <v>25146</v>
      </c>
      <c r="R22" s="113"/>
    </row>
    <row r="23" spans="1:18" ht="15" customHeight="1">
      <c r="A23" s="90" t="s">
        <v>24</v>
      </c>
      <c r="B23" s="3" t="s">
        <v>22</v>
      </c>
      <c r="C23" s="128">
        <v>78552</v>
      </c>
      <c r="D23" s="128">
        <v>4547</v>
      </c>
      <c r="E23" s="141">
        <v>83099</v>
      </c>
      <c r="F23" s="33">
        <v>45762</v>
      </c>
      <c r="G23" s="2">
        <v>798</v>
      </c>
      <c r="H23" s="139">
        <v>46560</v>
      </c>
      <c r="I23" s="29">
        <v>69394</v>
      </c>
      <c r="J23" s="29">
        <v>8355.5</v>
      </c>
      <c r="K23" s="137">
        <v>77749.5</v>
      </c>
      <c r="L23" s="33">
        <v>40988</v>
      </c>
      <c r="M23" s="29">
        <v>848</v>
      </c>
      <c r="N23" s="139">
        <v>41836</v>
      </c>
      <c r="O23" s="136">
        <v>234696</v>
      </c>
      <c r="P23" s="137">
        <v>14548.5</v>
      </c>
      <c r="Q23" s="139">
        <v>249244.5</v>
      </c>
      <c r="R23" s="113"/>
    </row>
    <row r="24" spans="1:18" ht="15" customHeight="1">
      <c r="A24" s="95"/>
      <c r="B24" s="11" t="s">
        <v>23</v>
      </c>
      <c r="C24" s="115">
        <v>11425.5</v>
      </c>
      <c r="D24" s="128">
        <v>6285.5</v>
      </c>
      <c r="E24" s="143">
        <v>17711</v>
      </c>
      <c r="F24" s="115">
        <v>2049.5</v>
      </c>
      <c r="G24" s="1">
        <v>310</v>
      </c>
      <c r="H24" s="143">
        <v>2359.5</v>
      </c>
      <c r="I24" s="128">
        <v>8845</v>
      </c>
      <c r="J24" s="128">
        <v>5207.5</v>
      </c>
      <c r="K24" s="141">
        <v>14052.5</v>
      </c>
      <c r="L24" s="115">
        <v>4444</v>
      </c>
      <c r="M24" s="128">
        <v>2681</v>
      </c>
      <c r="N24" s="143">
        <v>7125</v>
      </c>
      <c r="O24" s="140">
        <v>26764</v>
      </c>
      <c r="P24" s="141">
        <v>14484</v>
      </c>
      <c r="Q24" s="143">
        <v>41248</v>
      </c>
      <c r="R24" s="113"/>
    </row>
    <row r="25" spans="1:18" ht="15" customHeight="1">
      <c r="A25" s="96"/>
      <c r="B25" s="5" t="s">
        <v>14</v>
      </c>
      <c r="C25" s="151">
        <v>89977.5</v>
      </c>
      <c r="D25" s="151">
        <v>10832.5</v>
      </c>
      <c r="E25" s="145">
        <v>100810</v>
      </c>
      <c r="F25" s="150">
        <v>47811.5</v>
      </c>
      <c r="G25" s="151">
        <v>1108</v>
      </c>
      <c r="H25" s="147">
        <v>48919.5</v>
      </c>
      <c r="I25" s="151">
        <v>78239</v>
      </c>
      <c r="J25" s="151">
        <v>13563</v>
      </c>
      <c r="K25" s="145">
        <v>91802</v>
      </c>
      <c r="L25" s="150">
        <v>45432</v>
      </c>
      <c r="M25" s="151">
        <v>3529</v>
      </c>
      <c r="N25" s="147">
        <v>48961</v>
      </c>
      <c r="O25" s="144">
        <v>261460</v>
      </c>
      <c r="P25" s="145">
        <v>29032.5</v>
      </c>
      <c r="Q25" s="147">
        <v>290492.5</v>
      </c>
      <c r="R25" s="113"/>
    </row>
    <row r="26" spans="1:18" ht="15" customHeight="1">
      <c r="A26" s="90" t="s">
        <v>25</v>
      </c>
      <c r="B26" s="3" t="s">
        <v>22</v>
      </c>
      <c r="C26" s="128">
        <v>5236.8</v>
      </c>
      <c r="D26" s="128">
        <v>378.91666666666669</v>
      </c>
      <c r="E26" s="141">
        <v>5615.7166666666672</v>
      </c>
      <c r="F26" s="33">
        <v>3050.8</v>
      </c>
      <c r="G26" s="29">
        <v>66.5</v>
      </c>
      <c r="H26" s="139">
        <v>3117.3</v>
      </c>
      <c r="I26" s="29">
        <v>4626.2666666666664</v>
      </c>
      <c r="J26" s="29">
        <v>696.29166666666663</v>
      </c>
      <c r="K26" s="137">
        <v>5322.5583333333334</v>
      </c>
      <c r="L26" s="33">
        <v>2732.5333333333333</v>
      </c>
      <c r="M26" s="29">
        <v>70.666666666666671</v>
      </c>
      <c r="N26" s="139">
        <v>2803.2</v>
      </c>
      <c r="O26" s="136">
        <v>15646.4</v>
      </c>
      <c r="P26" s="137">
        <v>1212.375</v>
      </c>
      <c r="Q26" s="139">
        <v>16858.775000000001</v>
      </c>
      <c r="R26" s="113"/>
    </row>
    <row r="27" spans="1:18" ht="15" customHeight="1">
      <c r="A27" s="95"/>
      <c r="B27" s="11" t="s">
        <v>23</v>
      </c>
      <c r="C27" s="115">
        <v>761.7</v>
      </c>
      <c r="D27" s="128">
        <v>523.79166666666663</v>
      </c>
      <c r="E27" s="143">
        <v>1285.4916666666668</v>
      </c>
      <c r="F27" s="115">
        <v>136.63333333333333</v>
      </c>
      <c r="G27" s="128">
        <v>25.833333333333332</v>
      </c>
      <c r="H27" s="143">
        <v>162.46666666666667</v>
      </c>
      <c r="I27" s="128">
        <v>589.66666666666663</v>
      </c>
      <c r="J27" s="128">
        <v>433.95833333333331</v>
      </c>
      <c r="K27" s="141">
        <v>1023.625</v>
      </c>
      <c r="L27" s="115">
        <v>296.26666666666665</v>
      </c>
      <c r="M27" s="128">
        <v>223.41666666666666</v>
      </c>
      <c r="N27" s="143">
        <v>519.68333333333328</v>
      </c>
      <c r="O27" s="140">
        <v>1784.2666666666667</v>
      </c>
      <c r="P27" s="141">
        <v>1207</v>
      </c>
      <c r="Q27" s="143">
        <v>2991.2666666666669</v>
      </c>
      <c r="R27" s="113"/>
    </row>
    <row r="28" spans="1:18" ht="15" customHeight="1">
      <c r="A28" s="96"/>
      <c r="B28" s="5" t="s">
        <v>14</v>
      </c>
      <c r="C28" s="151">
        <v>5998.5</v>
      </c>
      <c r="D28" s="151">
        <v>902.70833333333337</v>
      </c>
      <c r="E28" s="145">
        <v>6901.208333333333</v>
      </c>
      <c r="F28" s="150">
        <v>3187.4333333333334</v>
      </c>
      <c r="G28" s="151">
        <v>92.333333333333329</v>
      </c>
      <c r="H28" s="147">
        <v>3279.7666666666669</v>
      </c>
      <c r="I28" s="151">
        <v>5215.9333333333334</v>
      </c>
      <c r="J28" s="151">
        <v>1130.25</v>
      </c>
      <c r="K28" s="145">
        <v>6346.1833333333334</v>
      </c>
      <c r="L28" s="150">
        <v>3028.8</v>
      </c>
      <c r="M28" s="151">
        <v>294.08333333333331</v>
      </c>
      <c r="N28" s="147">
        <v>3322.8833333333337</v>
      </c>
      <c r="O28" s="144">
        <v>17430.666666666668</v>
      </c>
      <c r="P28" s="145">
        <v>2419.3750000000005</v>
      </c>
      <c r="Q28" s="147">
        <v>19850.041666666668</v>
      </c>
      <c r="R28" s="113"/>
    </row>
    <row r="29" spans="1:18" ht="8.1" customHeight="1">
      <c r="A29" s="90"/>
      <c r="B29" s="3"/>
      <c r="C29" s="2"/>
      <c r="D29" s="2"/>
      <c r="E29" s="40"/>
      <c r="F29" s="23"/>
      <c r="G29" s="17"/>
      <c r="H29" s="42"/>
      <c r="I29" s="17"/>
      <c r="J29" s="17"/>
      <c r="K29" s="40"/>
      <c r="L29" s="23"/>
      <c r="M29" s="17"/>
      <c r="N29" s="42"/>
      <c r="O29" s="23"/>
      <c r="P29" s="40"/>
      <c r="Q29" s="42"/>
      <c r="R29" s="113"/>
    </row>
    <row r="30" spans="1:18" ht="18" customHeight="1">
      <c r="A30" s="97" t="s">
        <v>26</v>
      </c>
      <c r="B30" s="11"/>
      <c r="E30" s="44"/>
      <c r="F30" s="24"/>
      <c r="G30" s="16"/>
      <c r="H30" s="46"/>
      <c r="I30" s="16"/>
      <c r="J30" s="16"/>
      <c r="K30" s="44"/>
      <c r="L30" s="24"/>
      <c r="M30" s="16"/>
      <c r="N30" s="46"/>
      <c r="O30" s="24"/>
      <c r="P30" s="44"/>
      <c r="Q30" s="47"/>
      <c r="R30" s="113"/>
    </row>
    <row r="31" spans="1:18" ht="15" customHeight="1">
      <c r="A31" s="88" t="s">
        <v>21</v>
      </c>
      <c r="B31" s="3" t="s">
        <v>22</v>
      </c>
      <c r="C31" s="30">
        <f t="shared" ref="C31:H39" si="1">(C9-C20)/C20</f>
        <v>6.1857562408223203E-2</v>
      </c>
      <c r="D31" s="30">
        <f t="shared" si="1"/>
        <v>-1.8475750577367205E-2</v>
      </c>
      <c r="E31" s="49">
        <f t="shared" si="1"/>
        <v>5.594286685937766E-2</v>
      </c>
      <c r="F31" s="34">
        <f t="shared" si="1"/>
        <v>-2.4002594875121634E-2</v>
      </c>
      <c r="G31" s="30">
        <f t="shared" si="1"/>
        <v>1.2500000000000001E-2</v>
      </c>
      <c r="H31" s="49">
        <f t="shared" si="1"/>
        <v>-2.3079355042681E-2</v>
      </c>
      <c r="I31" s="34">
        <f t="shared" ref="I31:Q39" si="2">(I9-I20)/I20</f>
        <v>3.170984455958549E-2</v>
      </c>
      <c r="J31" s="30">
        <f t="shared" si="2"/>
        <v>0.15686274509803921</v>
      </c>
      <c r="K31" s="49">
        <f t="shared" si="2"/>
        <v>4.8837209302325581E-2</v>
      </c>
      <c r="L31" s="34">
        <f t="shared" si="2"/>
        <v>-3.9312039312039311E-2</v>
      </c>
      <c r="M31" s="30">
        <f t="shared" si="2"/>
        <v>0.24</v>
      </c>
      <c r="N31" s="51">
        <f t="shared" si="2"/>
        <v>-3.2147742818057455E-2</v>
      </c>
      <c r="O31" s="30">
        <f t="shared" si="2"/>
        <v>1.8759642085775994E-2</v>
      </c>
      <c r="P31" s="49">
        <f t="shared" si="2"/>
        <v>9.6821877309682183E-2</v>
      </c>
      <c r="Q31" s="51">
        <f t="shared" si="2"/>
        <v>2.4775031324752249E-2</v>
      </c>
      <c r="R31" s="113"/>
    </row>
    <row r="32" spans="1:18" ht="15" customHeight="1">
      <c r="A32" s="95"/>
      <c r="B32" s="11" t="s">
        <v>23</v>
      </c>
      <c r="C32" s="31">
        <f t="shared" si="1"/>
        <v>2.1492537313432834E-2</v>
      </c>
      <c r="D32" s="31">
        <f t="shared" si="1"/>
        <v>7.4906367041198503E-3</v>
      </c>
      <c r="E32" s="53">
        <f t="shared" si="1"/>
        <v>1.5282392026578074E-2</v>
      </c>
      <c r="F32" s="35">
        <f t="shared" si="1"/>
        <v>3.9942938659058486E-2</v>
      </c>
      <c r="G32" s="31">
        <f t="shared" si="1"/>
        <v>0.32835820895522388</v>
      </c>
      <c r="H32" s="53">
        <f t="shared" si="1"/>
        <v>6.5104166666666671E-2</v>
      </c>
      <c r="I32" s="35">
        <f t="shared" si="2"/>
        <v>0.11518987341772152</v>
      </c>
      <c r="J32" s="31">
        <f t="shared" si="2"/>
        <v>4.5586808923375362E-2</v>
      </c>
      <c r="K32" s="53">
        <f t="shared" si="2"/>
        <v>8.7705859823822285E-2</v>
      </c>
      <c r="L32" s="35">
        <f t="shared" si="2"/>
        <v>-8.6350974930362118E-2</v>
      </c>
      <c r="M32" s="31">
        <f t="shared" si="2"/>
        <v>-5.1975051975051978E-2</v>
      </c>
      <c r="N32" s="55">
        <f t="shared" si="2"/>
        <v>-7.2560467055879901E-2</v>
      </c>
      <c r="O32" s="31">
        <f t="shared" si="2"/>
        <v>3.9366709456568248E-2</v>
      </c>
      <c r="P32" s="53">
        <f t="shared" si="2"/>
        <v>1.8531228551818806E-2</v>
      </c>
      <c r="Q32" s="55">
        <f t="shared" si="2"/>
        <v>3.136531365313653E-2</v>
      </c>
      <c r="R32" s="113"/>
    </row>
    <row r="33" spans="1:18" ht="15" customHeight="1">
      <c r="A33" s="96"/>
      <c r="B33" s="5" t="s">
        <v>14</v>
      </c>
      <c r="C33" s="32">
        <f t="shared" si="1"/>
        <v>5.2365576302119896E-2</v>
      </c>
      <c r="D33" s="32">
        <f t="shared" si="1"/>
        <v>1.1312217194570137E-3</v>
      </c>
      <c r="E33" s="57">
        <f t="shared" si="1"/>
        <v>4.217748284782364E-2</v>
      </c>
      <c r="F33" s="36">
        <f t="shared" si="1"/>
        <v>-1.2156448202959831E-2</v>
      </c>
      <c r="G33" s="32">
        <f t="shared" si="1"/>
        <v>0.15646258503401361</v>
      </c>
      <c r="H33" s="57">
        <f t="shared" si="1"/>
        <v>-5.8509285169168149E-3</v>
      </c>
      <c r="I33" s="36">
        <f t="shared" si="2"/>
        <v>5.2302888368462142E-2</v>
      </c>
      <c r="J33" s="32">
        <f t="shared" si="2"/>
        <v>9.2984409799554565E-2</v>
      </c>
      <c r="K33" s="57">
        <f t="shared" si="2"/>
        <v>6.1212047311303502E-2</v>
      </c>
      <c r="L33" s="36">
        <f t="shared" si="2"/>
        <v>-4.878048780487805E-2</v>
      </c>
      <c r="M33" s="32">
        <f t="shared" si="2"/>
        <v>-1.2589928057553957E-2</v>
      </c>
      <c r="N33" s="59">
        <f t="shared" si="2"/>
        <v>-4.3900072762551541E-2</v>
      </c>
      <c r="O33" s="32">
        <f t="shared" si="2"/>
        <v>2.3372766894966233E-2</v>
      </c>
      <c r="P33" s="57">
        <f t="shared" si="2"/>
        <v>4.3355987813452075E-2</v>
      </c>
      <c r="Q33" s="59">
        <f t="shared" si="2"/>
        <v>2.676369999204645E-2</v>
      </c>
      <c r="R33" s="113"/>
    </row>
    <row r="34" spans="1:18" ht="15" customHeight="1">
      <c r="A34" s="90" t="s">
        <v>24</v>
      </c>
      <c r="B34" s="3" t="s">
        <v>22</v>
      </c>
      <c r="C34" s="30">
        <f t="shared" si="1"/>
        <v>6.4702362766065794E-2</v>
      </c>
      <c r="D34" s="30">
        <f t="shared" si="1"/>
        <v>8.7970090169342422E-4</v>
      </c>
      <c r="E34" s="49">
        <f t="shared" si="1"/>
        <v>6.1210122865497776E-2</v>
      </c>
      <c r="F34" s="34">
        <f t="shared" si="1"/>
        <v>-1.5362090817709017E-2</v>
      </c>
      <c r="G34" s="30">
        <f t="shared" si="1"/>
        <v>5.1378446115288218E-2</v>
      </c>
      <c r="H34" s="49">
        <f t="shared" si="1"/>
        <v>-1.4218213058419244E-2</v>
      </c>
      <c r="I34" s="34">
        <f t="shared" si="2"/>
        <v>4.2683805516327063E-2</v>
      </c>
      <c r="J34" s="30">
        <f t="shared" si="2"/>
        <v>0.16857159954520975</v>
      </c>
      <c r="K34" s="49">
        <f t="shared" si="2"/>
        <v>5.6212580145209939E-2</v>
      </c>
      <c r="L34" s="34">
        <f t="shared" si="2"/>
        <v>-2.9179271982043526E-2</v>
      </c>
      <c r="M34" s="30">
        <f t="shared" si="2"/>
        <v>0.19575471698113209</v>
      </c>
      <c r="N34" s="51">
        <f t="shared" si="2"/>
        <v>-2.4619944545367627E-2</v>
      </c>
      <c r="O34" s="30">
        <f t="shared" si="2"/>
        <v>2.6184937110133959E-2</v>
      </c>
      <c r="P34" s="49">
        <f t="shared" si="2"/>
        <v>0.11131731793655704</v>
      </c>
      <c r="Q34" s="51">
        <f t="shared" si="2"/>
        <v>3.1154147834756635E-2</v>
      </c>
      <c r="R34" s="113"/>
    </row>
    <row r="35" spans="1:18" ht="15" customHeight="1">
      <c r="A35" s="95"/>
      <c r="B35" s="11" t="s">
        <v>23</v>
      </c>
      <c r="C35" s="31">
        <f t="shared" si="1"/>
        <v>-3.7547590915058424E-2</v>
      </c>
      <c r="D35" s="31">
        <f t="shared" si="1"/>
        <v>4.2956009863972633E-2</v>
      </c>
      <c r="E35" s="53">
        <f t="shared" si="1"/>
        <v>-8.977471627801931E-3</v>
      </c>
      <c r="F35" s="35">
        <f t="shared" si="1"/>
        <v>-0.16428397170041475</v>
      </c>
      <c r="G35" s="31">
        <f t="shared" si="1"/>
        <v>0.34516129032258064</v>
      </c>
      <c r="H35" s="53">
        <f t="shared" si="1"/>
        <v>-9.735113371477E-2</v>
      </c>
      <c r="I35" s="35">
        <f t="shared" si="2"/>
        <v>5.7772752967778403E-2</v>
      </c>
      <c r="J35" s="31">
        <f t="shared" si="2"/>
        <v>6.5770523283725402E-2</v>
      </c>
      <c r="K35" s="53">
        <f t="shared" si="2"/>
        <v>6.0736523750222378E-2</v>
      </c>
      <c r="L35" s="35">
        <f t="shared" si="2"/>
        <v>-0.12106210621062106</v>
      </c>
      <c r="M35" s="31">
        <f t="shared" si="2"/>
        <v>-5.3338306602014177E-2</v>
      </c>
      <c r="N35" s="55">
        <f t="shared" si="2"/>
        <v>-9.5578947368421055E-2</v>
      </c>
      <c r="O35" s="31">
        <f t="shared" si="2"/>
        <v>-2.9618143775220474E-2</v>
      </c>
      <c r="P35" s="53">
        <f t="shared" si="2"/>
        <v>3.9802540734603702E-2</v>
      </c>
      <c r="Q35" s="55">
        <f t="shared" si="2"/>
        <v>-5.2414662529091617E-3</v>
      </c>
      <c r="R35" s="113"/>
    </row>
    <row r="36" spans="1:18" ht="15" customHeight="1">
      <c r="A36" s="96"/>
      <c r="B36" s="5" t="s">
        <v>14</v>
      </c>
      <c r="C36" s="32">
        <f t="shared" si="1"/>
        <v>5.1718485176849766E-2</v>
      </c>
      <c r="D36" s="32">
        <f t="shared" si="1"/>
        <v>2.5294253404108007E-2</v>
      </c>
      <c r="E36" s="57">
        <f t="shared" si="1"/>
        <v>4.8879079456403136E-2</v>
      </c>
      <c r="F36" s="36">
        <f t="shared" si="1"/>
        <v>-2.1745814291540676E-2</v>
      </c>
      <c r="G36" s="32">
        <f t="shared" si="1"/>
        <v>0.13357400722021662</v>
      </c>
      <c r="H36" s="57">
        <f t="shared" si="1"/>
        <v>-1.8227905027647401E-2</v>
      </c>
      <c r="I36" s="36">
        <f t="shared" si="2"/>
        <v>4.4389626656782422E-2</v>
      </c>
      <c r="J36" s="32">
        <f t="shared" si="2"/>
        <v>0.12910123129101231</v>
      </c>
      <c r="K36" s="57">
        <f t="shared" si="2"/>
        <v>5.690507832073375E-2</v>
      </c>
      <c r="L36" s="36">
        <f t="shared" si="2"/>
        <v>-3.8166930797675649E-2</v>
      </c>
      <c r="M36" s="32">
        <f t="shared" si="2"/>
        <v>6.5174270331538678E-3</v>
      </c>
      <c r="N36" s="59">
        <f t="shared" si="2"/>
        <v>-3.4946181654786461E-2</v>
      </c>
      <c r="O36" s="32">
        <f t="shared" si="2"/>
        <v>2.0472730054310367E-2</v>
      </c>
      <c r="P36" s="57">
        <f t="shared" si="2"/>
        <v>7.5639369671919407E-2</v>
      </c>
      <c r="Q36" s="59">
        <f t="shared" si="2"/>
        <v>2.5986213069184191E-2</v>
      </c>
      <c r="R36" s="113"/>
    </row>
    <row r="37" spans="1:18" ht="15" customHeight="1">
      <c r="A37" s="95" t="s">
        <v>25</v>
      </c>
      <c r="B37" s="11" t="s">
        <v>22</v>
      </c>
      <c r="C37" s="31">
        <f t="shared" si="1"/>
        <v>6.4702362766065724E-2</v>
      </c>
      <c r="D37" s="31">
        <f t="shared" si="1"/>
        <v>8.7970090169337423E-4</v>
      </c>
      <c r="E37" s="53">
        <f t="shared" si="1"/>
        <v>6.0395972019006067E-2</v>
      </c>
      <c r="F37" s="35">
        <f t="shared" si="1"/>
        <v>-1.5362090817709055E-2</v>
      </c>
      <c r="G37" s="31">
        <f t="shared" si="1"/>
        <v>5.1378446115288294E-2</v>
      </c>
      <c r="H37" s="53">
        <f t="shared" si="1"/>
        <v>-1.3938344079812745E-2</v>
      </c>
      <c r="I37" s="35">
        <f t="shared" si="2"/>
        <v>4.2683805516327167E-2</v>
      </c>
      <c r="J37" s="31">
        <f t="shared" si="2"/>
        <v>0.16857159954520975</v>
      </c>
      <c r="K37" s="53">
        <f t="shared" si="2"/>
        <v>5.9152318668810669E-2</v>
      </c>
      <c r="L37" s="35">
        <f t="shared" si="2"/>
        <v>-2.9179271982043446E-2</v>
      </c>
      <c r="M37" s="31">
        <f t="shared" si="2"/>
        <v>0.195754716981132</v>
      </c>
      <c r="N37" s="55">
        <f t="shared" si="2"/>
        <v>-2.3508847031963341E-2</v>
      </c>
      <c r="O37" s="31">
        <f t="shared" si="2"/>
        <v>2.618493711013389E-2</v>
      </c>
      <c r="P37" s="53">
        <f t="shared" si="2"/>
        <v>0.11131731793655697</v>
      </c>
      <c r="Q37" s="55">
        <f t="shared" si="2"/>
        <v>3.2307112072694058E-2</v>
      </c>
      <c r="R37" s="113"/>
    </row>
    <row r="38" spans="1:18" ht="15" customHeight="1">
      <c r="A38" s="95"/>
      <c r="B38" s="11" t="s">
        <v>23</v>
      </c>
      <c r="C38" s="31">
        <f t="shared" si="1"/>
        <v>-3.7547590915058451E-2</v>
      </c>
      <c r="D38" s="31">
        <f t="shared" si="1"/>
        <v>4.295600986397264E-2</v>
      </c>
      <c r="E38" s="53">
        <f t="shared" si="1"/>
        <v>-4.745266078478509E-3</v>
      </c>
      <c r="F38" s="35">
        <f t="shared" si="1"/>
        <v>-0.16428397170041467</v>
      </c>
      <c r="G38" s="31">
        <f t="shared" si="1"/>
        <v>0.34516129032258069</v>
      </c>
      <c r="H38" s="53">
        <f t="shared" si="1"/>
        <v>-8.3278621255642185E-2</v>
      </c>
      <c r="I38" s="35">
        <f t="shared" si="2"/>
        <v>5.77727529677785E-2</v>
      </c>
      <c r="J38" s="31">
        <f t="shared" si="2"/>
        <v>6.5770523283725443E-2</v>
      </c>
      <c r="K38" s="53">
        <f t="shared" si="2"/>
        <v>6.1163349208287553E-2</v>
      </c>
      <c r="L38" s="35">
        <f t="shared" si="2"/>
        <v>-0.12106210621062109</v>
      </c>
      <c r="M38" s="31">
        <f t="shared" si="2"/>
        <v>-5.3338306602014135E-2</v>
      </c>
      <c r="N38" s="55">
        <f t="shared" si="2"/>
        <v>-9.1947019017991682E-2</v>
      </c>
      <c r="O38" s="31">
        <f t="shared" si="2"/>
        <v>-2.9618143775220398E-2</v>
      </c>
      <c r="P38" s="53">
        <f t="shared" si="2"/>
        <v>3.9802540734603577E-2</v>
      </c>
      <c r="Q38" s="55">
        <f t="shared" si="2"/>
        <v>-1.6063429093584516E-3</v>
      </c>
      <c r="R38" s="113"/>
    </row>
    <row r="39" spans="1:18" ht="15" customHeight="1">
      <c r="A39" s="96"/>
      <c r="B39" s="5" t="s">
        <v>14</v>
      </c>
      <c r="C39" s="32">
        <f t="shared" si="1"/>
        <v>5.1718485176849807E-2</v>
      </c>
      <c r="D39" s="32">
        <f t="shared" si="1"/>
        <v>2.5294253404107923E-2</v>
      </c>
      <c r="E39" s="57">
        <f t="shared" si="1"/>
        <v>4.8262079708263773E-2</v>
      </c>
      <c r="F39" s="36">
        <f t="shared" si="1"/>
        <v>-2.1745814291540648E-2</v>
      </c>
      <c r="G39" s="32">
        <f t="shared" si="1"/>
        <v>0.13357400722021673</v>
      </c>
      <c r="H39" s="57">
        <f t="shared" si="1"/>
        <v>-1.7373187116969706E-2</v>
      </c>
      <c r="I39" s="36">
        <f t="shared" si="2"/>
        <v>4.4389626656782331E-2</v>
      </c>
      <c r="J39" s="32">
        <f t="shared" si="2"/>
        <v>0.12910123129101239</v>
      </c>
      <c r="K39" s="57">
        <f t="shared" si="2"/>
        <v>5.9476693340616775E-2</v>
      </c>
      <c r="L39" s="36">
        <f t="shared" si="2"/>
        <v>-3.8166930797675767E-2</v>
      </c>
      <c r="M39" s="32">
        <f t="shared" si="2"/>
        <v>6.5174270331539328E-3</v>
      </c>
      <c r="N39" s="59">
        <f t="shared" si="2"/>
        <v>-3.4212255420744186E-2</v>
      </c>
      <c r="O39" s="32">
        <f t="shared" si="2"/>
        <v>2.0472730054310363E-2</v>
      </c>
      <c r="P39" s="57">
        <f t="shared" si="2"/>
        <v>7.5639369671919199E-2</v>
      </c>
      <c r="Q39" s="59">
        <f t="shared" si="2"/>
        <v>2.7196584390041124E-2</v>
      </c>
      <c r="R39" s="113"/>
    </row>
    <row r="41" spans="1:18" ht="12.75">
      <c r="C41" s="98" t="s">
        <v>27</v>
      </c>
    </row>
    <row r="42" spans="1:18" ht="31.5" customHeight="1">
      <c r="B42" s="86"/>
      <c r="C42" s="222" t="s">
        <v>28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</row>
    <row r="43" spans="1:18" ht="12.75"/>
    <row r="44" spans="1:18" ht="12.75" customHeight="1">
      <c r="C44" s="223" t="s">
        <v>33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</row>
    <row r="45" spans="1:18" ht="15" customHeight="1">
      <c r="C45" s="223" t="str">
        <f>'System-Same-Time'!A48</f>
        <v>Prepared by the Connecticut State Colleges and Universities, Office of Decission Support &amp; Instututional Research, April 01, 2024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</row>
  </sheetData>
  <mergeCells count="10">
    <mergeCell ref="C42:Q42"/>
    <mergeCell ref="C44:Q44"/>
    <mergeCell ref="C45:Q45"/>
    <mergeCell ref="C4:E4"/>
    <mergeCell ref="F4:H4"/>
    <mergeCell ref="I4:K4"/>
    <mergeCell ref="L4:N4"/>
    <mergeCell ref="O4:Q4"/>
    <mergeCell ref="C3:Q3"/>
    <mergeCell ref="A8:B8"/>
  </mergeCells>
  <printOptions horizontalCentered="1" verticalCentered="1"/>
  <pageMargins left="0.25" right="0.25" top="0.25" bottom="0.2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activeCell="B3" sqref="B3"/>
    </sheetView>
  </sheetViews>
  <sheetFormatPr defaultRowHeight="15"/>
  <cols>
    <col min="1" max="1" width="23" bestFit="1" customWidth="1"/>
    <col min="2" max="2" width="18.28515625" customWidth="1"/>
  </cols>
  <sheetData>
    <row r="1" spans="1:2">
      <c r="A1" s="248" t="s">
        <v>34</v>
      </c>
      <c r="B1" s="248"/>
    </row>
    <row r="2" spans="1:2">
      <c r="A2" s="216" t="s">
        <v>35</v>
      </c>
      <c r="B2" s="181">
        <v>45383</v>
      </c>
    </row>
    <row r="3" spans="1:2">
      <c r="A3" s="216" t="s">
        <v>36</v>
      </c>
      <c r="B3" s="181">
        <v>44953</v>
      </c>
    </row>
    <row r="4" spans="1:2">
      <c r="A4" s="216"/>
      <c r="B4" s="217"/>
    </row>
    <row r="5" spans="1:2">
      <c r="A5" s="216" t="s">
        <v>81</v>
      </c>
      <c r="B5" s="181">
        <v>45310</v>
      </c>
    </row>
    <row r="6" spans="1:2">
      <c r="A6" s="216" t="s">
        <v>37</v>
      </c>
      <c r="B6" s="181">
        <v>45308</v>
      </c>
    </row>
    <row r="7" spans="1:2">
      <c r="A7" s="216" t="s">
        <v>38</v>
      </c>
      <c r="B7" s="181">
        <v>45307</v>
      </c>
    </row>
    <row r="8" spans="1:2">
      <c r="A8" s="216"/>
      <c r="B8" s="217"/>
    </row>
    <row r="9" spans="1:2">
      <c r="A9" s="216" t="s">
        <v>82</v>
      </c>
      <c r="B9" s="181">
        <v>45331</v>
      </c>
    </row>
    <row r="10" spans="1:2">
      <c r="A10" s="216" t="s">
        <v>39</v>
      </c>
      <c r="B10" s="181">
        <v>45329</v>
      </c>
    </row>
    <row r="11" spans="1:2">
      <c r="A11" s="216" t="s">
        <v>40</v>
      </c>
      <c r="B11" s="181">
        <v>45382</v>
      </c>
    </row>
    <row r="12" spans="1:2">
      <c r="A12" s="216"/>
      <c r="B12" s="217"/>
    </row>
    <row r="13" spans="1:2">
      <c r="A13" s="216" t="s">
        <v>41</v>
      </c>
      <c r="B13" s="181" t="s">
        <v>79</v>
      </c>
    </row>
    <row r="14" spans="1:2">
      <c r="A14" s="216" t="s">
        <v>42</v>
      </c>
      <c r="B14" s="181" t="s">
        <v>80</v>
      </c>
    </row>
    <row r="15" spans="1:2">
      <c r="B15" s="182"/>
    </row>
    <row r="16" spans="1:2">
      <c r="A16" t="s">
        <v>43</v>
      </c>
      <c r="B16" t="str">
        <f>TEXT(B2,"MMMM dd, yyyy")</f>
        <v>April 01, 2024</v>
      </c>
    </row>
    <row r="17" spans="1:2">
      <c r="A17" t="s">
        <v>44</v>
      </c>
      <c r="B17" t="str">
        <f>TEXT(B3,"MMMM dd, yyyy")</f>
        <v>January 27, 2023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4"/>
  <sheetViews>
    <sheetView zoomScale="90" zoomScaleNormal="90" workbookViewId="0">
      <pane xSplit="2" topLeftCell="C1" activePane="topRight" state="frozenSplit"/>
      <selection activeCell="G22" sqref="G22"/>
      <selection pane="topRight" activeCell="C3" sqref="C3"/>
    </sheetView>
  </sheetViews>
  <sheetFormatPr defaultRowHeight="15"/>
  <cols>
    <col min="1" max="1" width="16.85546875" bestFit="1" customWidth="1"/>
    <col min="2" max="2" width="10.140625" bestFit="1" customWidth="1"/>
    <col min="3" max="3" width="12" customWidth="1"/>
    <col min="4" max="4" width="13.85546875" bestFit="1" customWidth="1"/>
    <col min="5" max="5" width="12.5703125" bestFit="1" customWidth="1"/>
    <col min="6" max="6" width="12.85546875" bestFit="1" customWidth="1"/>
    <col min="7" max="7" width="12" bestFit="1" customWidth="1"/>
  </cols>
  <sheetData>
    <row r="1" spans="1:5">
      <c r="C1" s="159" t="s">
        <v>87</v>
      </c>
      <c r="D1" s="249" t="s">
        <v>86</v>
      </c>
      <c r="E1" s="249"/>
    </row>
    <row r="2" spans="1:5" ht="15.75" thickBot="1">
      <c r="A2" s="154" t="s">
        <v>45</v>
      </c>
      <c r="B2" s="155" t="s">
        <v>46</v>
      </c>
      <c r="C2" s="159" t="s">
        <v>21</v>
      </c>
      <c r="D2" s="159" t="s">
        <v>24</v>
      </c>
      <c r="E2" s="159" t="s">
        <v>25</v>
      </c>
    </row>
    <row r="3" spans="1:5" ht="15" customHeight="1">
      <c r="A3" s="156" t="s">
        <v>6</v>
      </c>
      <c r="B3" s="153" t="s">
        <v>22</v>
      </c>
      <c r="C3" s="193">
        <v>1274</v>
      </c>
      <c r="D3" s="194">
        <v>18039</v>
      </c>
      <c r="E3" s="195">
        <v>1202.5999999999999</v>
      </c>
    </row>
    <row r="4" spans="1:5" ht="15" customHeight="1">
      <c r="A4" s="157" t="s">
        <v>6</v>
      </c>
      <c r="B4" t="s">
        <v>23</v>
      </c>
      <c r="C4" s="196">
        <v>2512</v>
      </c>
      <c r="D4" s="197">
        <v>16145</v>
      </c>
      <c r="E4" s="198">
        <v>1076.3333333333333</v>
      </c>
    </row>
    <row r="5" spans="1:5" ht="15" customHeight="1">
      <c r="A5" s="158" t="s">
        <v>6</v>
      </c>
      <c r="B5" s="160" t="s">
        <v>14</v>
      </c>
      <c r="C5" s="196">
        <v>3786</v>
      </c>
      <c r="D5" s="197">
        <v>34184</v>
      </c>
      <c r="E5" s="198">
        <v>2278.9333333333334</v>
      </c>
    </row>
    <row r="6" spans="1:5">
      <c r="A6" s="156" t="s">
        <v>9</v>
      </c>
      <c r="B6" s="153" t="s">
        <v>22</v>
      </c>
      <c r="C6" s="199">
        <v>282</v>
      </c>
      <c r="D6" s="197">
        <v>4042</v>
      </c>
      <c r="E6" s="200">
        <v>269.46666666666664</v>
      </c>
    </row>
    <row r="7" spans="1:5">
      <c r="A7" s="157" t="s">
        <v>9</v>
      </c>
      <c r="B7" t="s">
        <v>23</v>
      </c>
      <c r="C7" s="199">
        <v>610</v>
      </c>
      <c r="D7" s="197">
        <v>4514</v>
      </c>
      <c r="E7" s="200">
        <v>300.93333333333334</v>
      </c>
    </row>
    <row r="8" spans="1:5">
      <c r="A8" s="158" t="s">
        <v>9</v>
      </c>
      <c r="B8" s="160" t="s">
        <v>14</v>
      </c>
      <c r="C8" s="196">
        <v>892</v>
      </c>
      <c r="D8" s="197">
        <v>8556</v>
      </c>
      <c r="E8" s="200">
        <v>570.4</v>
      </c>
    </row>
    <row r="9" spans="1:5">
      <c r="A9" s="156" t="s">
        <v>10</v>
      </c>
      <c r="B9" s="153" t="s">
        <v>22</v>
      </c>
      <c r="C9" s="196">
        <v>1040</v>
      </c>
      <c r="D9" s="197">
        <v>12839</v>
      </c>
      <c r="E9" s="198">
        <v>855.93333333333328</v>
      </c>
    </row>
    <row r="10" spans="1:5">
      <c r="A10" s="157" t="s">
        <v>10</v>
      </c>
      <c r="B10" t="s">
        <v>23</v>
      </c>
      <c r="C10" s="196">
        <v>2727</v>
      </c>
      <c r="D10" s="197">
        <v>16772</v>
      </c>
      <c r="E10" s="198">
        <v>1118.1333333333334</v>
      </c>
    </row>
    <row r="11" spans="1:5">
      <c r="A11" s="158" t="s">
        <v>10</v>
      </c>
      <c r="B11" s="160" t="s">
        <v>14</v>
      </c>
      <c r="C11" s="196">
        <v>3767</v>
      </c>
      <c r="D11" s="197">
        <v>29611</v>
      </c>
      <c r="E11" s="198">
        <v>1974.0666666666666</v>
      </c>
    </row>
    <row r="12" spans="1:5" s="154" customFormat="1">
      <c r="A12" s="156" t="s">
        <v>5</v>
      </c>
      <c r="B12" s="153" t="s">
        <v>22</v>
      </c>
      <c r="C12" s="196">
        <v>811</v>
      </c>
      <c r="D12" s="197">
        <v>12454</v>
      </c>
      <c r="E12" s="198">
        <v>830.26666666666665</v>
      </c>
    </row>
    <row r="13" spans="1:5">
      <c r="A13" s="157" t="s">
        <v>5</v>
      </c>
      <c r="B13" t="s">
        <v>23</v>
      </c>
      <c r="C13" s="196">
        <v>1845</v>
      </c>
      <c r="D13" s="197">
        <v>13257</v>
      </c>
      <c r="E13" s="198">
        <v>883.8</v>
      </c>
    </row>
    <row r="14" spans="1:5" ht="15" customHeight="1">
      <c r="A14" s="158" t="s">
        <v>5</v>
      </c>
      <c r="B14" s="160" t="s">
        <v>14</v>
      </c>
      <c r="C14" s="196">
        <v>2656</v>
      </c>
      <c r="D14" s="197">
        <v>25711</v>
      </c>
      <c r="E14" s="198">
        <v>1714.0666666666666</v>
      </c>
    </row>
    <row r="15" spans="1:5" ht="15" customHeight="1">
      <c r="A15" s="156" t="s">
        <v>7</v>
      </c>
      <c r="B15" s="153" t="s">
        <v>22</v>
      </c>
      <c r="C15" s="199">
        <v>576</v>
      </c>
      <c r="D15" s="197">
        <v>8622</v>
      </c>
      <c r="E15" s="200">
        <v>574.79999999999995</v>
      </c>
    </row>
    <row r="16" spans="1:5" ht="15" customHeight="1">
      <c r="A16" s="157" t="s">
        <v>7</v>
      </c>
      <c r="B16" t="s">
        <v>23</v>
      </c>
      <c r="C16" s="196">
        <v>1117</v>
      </c>
      <c r="D16" s="197">
        <v>8537</v>
      </c>
      <c r="E16" s="200">
        <v>569.13333333333333</v>
      </c>
    </row>
    <row r="17" spans="1:5" ht="15" customHeight="1">
      <c r="A17" s="158" t="s">
        <v>7</v>
      </c>
      <c r="B17" s="160" t="s">
        <v>14</v>
      </c>
      <c r="C17" s="196">
        <v>1693</v>
      </c>
      <c r="D17" s="197">
        <v>17159</v>
      </c>
      <c r="E17" s="198">
        <v>1143.9333333333334</v>
      </c>
    </row>
    <row r="18" spans="1:5">
      <c r="A18" s="156" t="s">
        <v>3</v>
      </c>
      <c r="B18" s="153" t="s">
        <v>22</v>
      </c>
      <c r="C18" s="199">
        <v>464</v>
      </c>
      <c r="D18" s="197">
        <v>6682</v>
      </c>
      <c r="E18" s="200">
        <v>445.46666666666664</v>
      </c>
    </row>
    <row r="19" spans="1:5">
      <c r="A19" s="157" t="s">
        <v>3</v>
      </c>
      <c r="B19" t="s">
        <v>23</v>
      </c>
      <c r="C19" s="196">
        <v>1748</v>
      </c>
      <c r="D19" s="197">
        <v>12402</v>
      </c>
      <c r="E19" s="198">
        <v>826.8</v>
      </c>
    </row>
    <row r="20" spans="1:5">
      <c r="A20" s="158" t="s">
        <v>3</v>
      </c>
      <c r="B20" s="160" t="s">
        <v>14</v>
      </c>
      <c r="C20" s="196">
        <v>2212</v>
      </c>
      <c r="D20" s="197">
        <v>19084</v>
      </c>
      <c r="E20" s="198">
        <v>1272.2666666666667</v>
      </c>
    </row>
    <row r="21" spans="1:5" ht="15" customHeight="1">
      <c r="A21" s="156" t="s">
        <v>8</v>
      </c>
      <c r="B21" s="153" t="s">
        <v>22</v>
      </c>
      <c r="C21" s="196">
        <v>1473</v>
      </c>
      <c r="D21" s="197">
        <v>17287</v>
      </c>
      <c r="E21" s="198">
        <v>1152.4666666666667</v>
      </c>
    </row>
    <row r="22" spans="1:5" ht="15" customHeight="1">
      <c r="A22" s="157" t="s">
        <v>8</v>
      </c>
      <c r="B22" t="s">
        <v>23</v>
      </c>
      <c r="C22" s="196">
        <v>3019</v>
      </c>
      <c r="D22" s="197">
        <v>19366</v>
      </c>
      <c r="E22" s="198">
        <v>1291.0666666666666</v>
      </c>
    </row>
    <row r="23" spans="1:5">
      <c r="A23" s="158" t="s">
        <v>8</v>
      </c>
      <c r="B23" s="160" t="s">
        <v>14</v>
      </c>
      <c r="C23" s="196">
        <v>4492</v>
      </c>
      <c r="D23" s="197">
        <v>36653</v>
      </c>
      <c r="E23" s="198">
        <v>2443.5333333333333</v>
      </c>
    </row>
    <row r="24" spans="1:5">
      <c r="A24" s="156" t="s">
        <v>4</v>
      </c>
      <c r="B24" s="153" t="s">
        <v>22</v>
      </c>
      <c r="C24" s="196">
        <v>1389</v>
      </c>
      <c r="D24" s="197">
        <v>17787</v>
      </c>
      <c r="E24" s="198">
        <v>1185.8</v>
      </c>
    </row>
    <row r="25" spans="1:5">
      <c r="A25" s="157" t="s">
        <v>4</v>
      </c>
      <c r="B25" t="s">
        <v>23</v>
      </c>
      <c r="C25" s="196">
        <v>3846</v>
      </c>
      <c r="D25" s="197">
        <v>25295</v>
      </c>
      <c r="E25" s="198">
        <v>1686.3333333333333</v>
      </c>
    </row>
    <row r="26" spans="1:5">
      <c r="A26" s="158" t="s">
        <v>4</v>
      </c>
      <c r="B26" s="160" t="s">
        <v>14</v>
      </c>
      <c r="C26" s="196">
        <v>5235</v>
      </c>
      <c r="D26" s="197">
        <v>43082</v>
      </c>
      <c r="E26" s="198">
        <v>2872.1333333333332</v>
      </c>
    </row>
    <row r="27" spans="1:5" ht="15" customHeight="1">
      <c r="A27" s="156" t="s">
        <v>13</v>
      </c>
      <c r="B27" s="153" t="s">
        <v>22</v>
      </c>
      <c r="C27" s="196">
        <v>1005</v>
      </c>
      <c r="D27" s="197">
        <v>13355</v>
      </c>
      <c r="E27" s="198">
        <v>890.33333333333337</v>
      </c>
    </row>
    <row r="28" spans="1:5" ht="15" customHeight="1">
      <c r="A28" s="157" t="s">
        <v>13</v>
      </c>
      <c r="B28" t="s">
        <v>23</v>
      </c>
      <c r="C28" s="196">
        <v>1775</v>
      </c>
      <c r="D28" s="197">
        <v>11916</v>
      </c>
      <c r="E28" s="200">
        <v>794.4</v>
      </c>
    </row>
    <row r="29" spans="1:5" ht="15" customHeight="1">
      <c r="A29" s="158" t="s">
        <v>13</v>
      </c>
      <c r="B29" s="160" t="s">
        <v>14</v>
      </c>
      <c r="C29" s="196">
        <v>2780</v>
      </c>
      <c r="D29" s="197">
        <v>25271</v>
      </c>
      <c r="E29" s="198">
        <v>1684.7333333333333</v>
      </c>
    </row>
    <row r="30" spans="1:5">
      <c r="A30" s="156" t="s">
        <v>12</v>
      </c>
      <c r="B30" s="153" t="s">
        <v>22</v>
      </c>
      <c r="C30" s="196">
        <v>759</v>
      </c>
      <c r="D30" s="197">
        <v>10234</v>
      </c>
      <c r="E30" s="198">
        <v>682.26666666666665</v>
      </c>
    </row>
    <row r="31" spans="1:5" ht="15" customHeight="1">
      <c r="A31" s="157" t="s">
        <v>12</v>
      </c>
      <c r="B31" t="s">
        <v>23</v>
      </c>
      <c r="C31" s="196">
        <v>1845</v>
      </c>
      <c r="D31" s="197">
        <v>12446</v>
      </c>
      <c r="E31" s="198">
        <v>829.73333333333335</v>
      </c>
    </row>
    <row r="32" spans="1:5" ht="15" customHeight="1">
      <c r="A32" s="158" t="s">
        <v>12</v>
      </c>
      <c r="B32" s="160" t="s">
        <v>14</v>
      </c>
      <c r="C32" s="196">
        <v>2604</v>
      </c>
      <c r="D32" s="197">
        <v>22680</v>
      </c>
      <c r="E32" s="198">
        <v>1512</v>
      </c>
    </row>
    <row r="33" spans="1:6">
      <c r="A33" s="156" t="s">
        <v>11</v>
      </c>
      <c r="B33" s="153" t="s">
        <v>22</v>
      </c>
      <c r="C33" s="199">
        <v>378</v>
      </c>
      <c r="D33" s="197">
        <v>5133</v>
      </c>
      <c r="E33" s="200">
        <v>342.2</v>
      </c>
    </row>
    <row r="34" spans="1:6">
      <c r="A34" s="157" t="s">
        <v>11</v>
      </c>
      <c r="B34" t="s">
        <v>23</v>
      </c>
      <c r="C34" s="199">
        <v>753</v>
      </c>
      <c r="D34" s="197">
        <v>5420</v>
      </c>
      <c r="E34" s="200">
        <v>361.33333333333331</v>
      </c>
    </row>
    <row r="35" spans="1:6">
      <c r="A35" s="158" t="s">
        <v>11</v>
      </c>
      <c r="B35" s="160" t="s">
        <v>14</v>
      </c>
      <c r="C35" s="196">
        <v>1131</v>
      </c>
      <c r="D35" s="197">
        <v>10553</v>
      </c>
      <c r="E35" s="200">
        <v>703.5333333333333</v>
      </c>
    </row>
    <row r="36" spans="1:6">
      <c r="A36" s="156" t="s">
        <v>2</v>
      </c>
      <c r="B36" s="153" t="s">
        <v>22</v>
      </c>
      <c r="C36" s="199">
        <v>354</v>
      </c>
      <c r="D36" s="197">
        <v>5326</v>
      </c>
      <c r="E36" s="200">
        <v>355.06666666666666</v>
      </c>
    </row>
    <row r="37" spans="1:6">
      <c r="A37" s="157" t="s">
        <v>2</v>
      </c>
      <c r="B37" t="s">
        <v>23</v>
      </c>
      <c r="C37" s="196">
        <v>860</v>
      </c>
      <c r="D37" s="197">
        <v>5666</v>
      </c>
      <c r="E37" s="200">
        <v>377.73333333333335</v>
      </c>
    </row>
    <row r="38" spans="1:6">
      <c r="A38" s="158" t="s">
        <v>2</v>
      </c>
      <c r="B38" s="160" t="s">
        <v>14</v>
      </c>
      <c r="C38" s="196">
        <v>1214</v>
      </c>
      <c r="D38" s="197">
        <v>10992</v>
      </c>
      <c r="E38" s="198">
        <v>732.8</v>
      </c>
    </row>
    <row r="39" spans="1:6">
      <c r="A39" s="156" t="s">
        <v>47</v>
      </c>
      <c r="B39" s="153" t="s">
        <v>22</v>
      </c>
      <c r="C39" s="196">
        <v>9805</v>
      </c>
      <c r="D39" s="197">
        <v>131800</v>
      </c>
      <c r="E39" s="198">
        <v>8786.6666666666661</v>
      </c>
    </row>
    <row r="40" spans="1:6">
      <c r="A40" s="157" t="s">
        <v>47</v>
      </c>
      <c r="B40" t="s">
        <v>23</v>
      </c>
      <c r="C40" s="196">
        <v>22657</v>
      </c>
      <c r="D40" s="197">
        <v>151736</v>
      </c>
      <c r="E40" s="198">
        <v>10115.733333333334</v>
      </c>
    </row>
    <row r="41" spans="1:6" ht="15.75" thickBot="1">
      <c r="A41" s="158" t="s">
        <v>47</v>
      </c>
      <c r="B41" s="160" t="s">
        <v>14</v>
      </c>
      <c r="C41" s="201">
        <v>32462</v>
      </c>
      <c r="D41" s="202">
        <v>283536</v>
      </c>
      <c r="E41" s="203">
        <v>18902.400000000001</v>
      </c>
    </row>
    <row r="42" spans="1:6">
      <c r="A42" s="157"/>
    </row>
    <row r="43" spans="1:6" ht="15" customHeight="1">
      <c r="A43" t="s">
        <v>47</v>
      </c>
      <c r="B43" t="s">
        <v>22</v>
      </c>
      <c r="C43" s="169">
        <f>SUM(C3,C6,C9,C12,C15,C18,C21,C24,C27,C30,C33,C36)</f>
        <v>9805</v>
      </c>
      <c r="D43">
        <f t="shared" ref="C43:E45" si="0">SUM(D3,D6,D9,D12,D15,D18,D21,D24,D27,D30,D33,D36)</f>
        <v>131800</v>
      </c>
      <c r="E43">
        <f t="shared" si="0"/>
        <v>8786.6666666666679</v>
      </c>
      <c r="F43" t="s">
        <v>48</v>
      </c>
    </row>
    <row r="44" spans="1:6" ht="15" customHeight="1">
      <c r="A44" t="s">
        <v>47</v>
      </c>
      <c r="B44" t="s">
        <v>23</v>
      </c>
      <c r="C44">
        <f t="shared" si="0"/>
        <v>22657</v>
      </c>
      <c r="D44">
        <f t="shared" si="0"/>
        <v>151736</v>
      </c>
      <c r="E44">
        <f t="shared" si="0"/>
        <v>10115.733333333334</v>
      </c>
      <c r="F44" t="s">
        <v>48</v>
      </c>
    </row>
    <row r="45" spans="1:6" ht="15" customHeight="1">
      <c r="A45" t="s">
        <v>47</v>
      </c>
      <c r="B45" t="s">
        <v>14</v>
      </c>
      <c r="C45" s="169">
        <f>SUM(C5,C8,C11,C14,C17,C20,C23,C26,C29,C32,C35,C38)</f>
        <v>32462</v>
      </c>
      <c r="D45">
        <f t="shared" si="0"/>
        <v>283536</v>
      </c>
      <c r="E45">
        <f t="shared" si="0"/>
        <v>18902.399999999998</v>
      </c>
      <c r="F45" t="s">
        <v>48</v>
      </c>
    </row>
    <row r="46" spans="1:6" ht="15" customHeight="1"/>
    <row r="47" spans="1:6" ht="15" customHeight="1">
      <c r="C47" s="161">
        <f>C39-C43</f>
        <v>0</v>
      </c>
      <c r="D47" s="161">
        <f t="shared" ref="C47:E49" si="1">D39-D43</f>
        <v>0</v>
      </c>
      <c r="E47" s="161">
        <f t="shared" si="1"/>
        <v>0</v>
      </c>
      <c r="F47" t="s">
        <v>48</v>
      </c>
    </row>
    <row r="48" spans="1:6" ht="15" customHeight="1">
      <c r="C48" s="161">
        <f t="shared" si="1"/>
        <v>0</v>
      </c>
      <c r="D48" s="161">
        <f t="shared" si="1"/>
        <v>0</v>
      </c>
      <c r="E48" s="161">
        <f t="shared" si="1"/>
        <v>0</v>
      </c>
      <c r="F48" t="s">
        <v>48</v>
      </c>
    </row>
    <row r="49" spans="3:6" ht="15" customHeight="1">
      <c r="C49" s="161">
        <f t="shared" si="1"/>
        <v>0</v>
      </c>
      <c r="D49" s="161">
        <f t="shared" si="1"/>
        <v>0</v>
      </c>
      <c r="E49" s="161">
        <f t="shared" si="1"/>
        <v>0</v>
      </c>
      <c r="F49" t="s">
        <v>48</v>
      </c>
    </row>
    <row r="50" spans="3:6" ht="15" customHeight="1"/>
    <row r="51" spans="3:6" ht="15" customHeight="1"/>
    <row r="52" spans="3:6" ht="15" customHeight="1"/>
    <row r="53" spans="3:6" ht="15" customHeight="1"/>
    <row r="54" spans="3:6" ht="15" customHeight="1"/>
    <row r="55" spans="3:6" ht="15" customHeight="1"/>
    <row r="56" spans="3:6" ht="15" customHeight="1"/>
    <row r="57" spans="3:6" ht="15" customHeight="1"/>
    <row r="58" spans="3:6" ht="15" customHeight="1"/>
    <row r="59" spans="3:6" ht="15" customHeight="1"/>
    <row r="60" spans="3:6" ht="15" customHeight="1"/>
    <row r="61" spans="3:6" ht="15" customHeight="1"/>
    <row r="62" spans="3:6" ht="15" customHeight="1"/>
    <row r="63" spans="3:6" ht="15" customHeight="1"/>
    <row r="64" spans="3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mergeCells count="1">
    <mergeCell ref="D1:E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Q52"/>
  <sheetViews>
    <sheetView topLeftCell="A11" zoomScaleNormal="100" workbookViewId="0">
      <selection activeCell="B10" sqref="B10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49</v>
      </c>
      <c r="B2"/>
      <c r="C2" s="82" t="s">
        <v>50</v>
      </c>
      <c r="D2" s="82"/>
      <c r="E2" s="82"/>
    </row>
    <row r="3" spans="1:7" ht="15">
      <c r="A3" s="26" t="s">
        <v>51</v>
      </c>
      <c r="B3"/>
      <c r="C3" s="184" t="s">
        <v>52</v>
      </c>
      <c r="D3" s="184"/>
      <c r="E3" s="184"/>
    </row>
    <row r="4" spans="1:7" ht="15">
      <c r="A4" s="26" t="s">
        <v>53</v>
      </c>
      <c r="B4"/>
      <c r="C4" t="s">
        <v>54</v>
      </c>
      <c r="D4" s="80"/>
      <c r="E4" s="81"/>
    </row>
    <row r="5" spans="1:7" ht="15">
      <c r="A5" s="64"/>
      <c r="B5"/>
    </row>
    <row r="6" spans="1:7" ht="15">
      <c r="A6" s="186" t="s">
        <v>55</v>
      </c>
      <c r="B6"/>
    </row>
    <row r="7" spans="1:7" ht="15">
      <c r="A7" s="64"/>
      <c r="B7"/>
      <c r="C7"/>
      <c r="D7"/>
      <c r="E7"/>
    </row>
    <row r="9" spans="1:7">
      <c r="A9" s="65"/>
      <c r="B9" s="215" t="s">
        <v>80</v>
      </c>
      <c r="C9" s="215" t="s">
        <v>79</v>
      </c>
      <c r="D9" s="83" t="s">
        <v>56</v>
      </c>
      <c r="E9" s="84"/>
    </row>
    <row r="10" spans="1:7">
      <c r="A10" s="66"/>
      <c r="B10" s="192">
        <v>45015</v>
      </c>
      <c r="C10" s="192">
        <v>45382</v>
      </c>
      <c r="D10" s="75"/>
      <c r="E10" s="76"/>
    </row>
    <row r="11" spans="1:7">
      <c r="A11" s="67"/>
      <c r="B11" s="204" t="s">
        <v>57</v>
      </c>
      <c r="C11" s="204" t="s">
        <v>57</v>
      </c>
      <c r="D11" s="72" t="s">
        <v>57</v>
      </c>
      <c r="E11" s="77" t="s">
        <v>58</v>
      </c>
    </row>
    <row r="12" spans="1:7">
      <c r="A12" s="69" t="s">
        <v>59</v>
      </c>
      <c r="B12" s="205"/>
      <c r="C12" s="205"/>
      <c r="D12" s="73"/>
      <c r="E12" s="78"/>
    </row>
    <row r="13" spans="1:7">
      <c r="A13" s="70" t="s">
        <v>60</v>
      </c>
      <c r="B13" s="206"/>
      <c r="C13" s="206"/>
      <c r="D13" s="74"/>
      <c r="E13" s="79"/>
    </row>
    <row r="14" spans="1:7">
      <c r="A14" s="71" t="s">
        <v>61</v>
      </c>
      <c r="B14" s="207">
        <v>467</v>
      </c>
      <c r="C14" s="207">
        <v>578</v>
      </c>
      <c r="D14" s="126">
        <f>IF(B14&gt;0,C14-B14,0)</f>
        <v>111</v>
      </c>
      <c r="E14" s="127">
        <f>IFERROR((C14-B14)/B14*100,0)</f>
        <v>23.768736616702355</v>
      </c>
      <c r="G14" s="25"/>
    </row>
    <row r="15" spans="1:7">
      <c r="A15" s="71" t="s">
        <v>62</v>
      </c>
      <c r="B15" s="207">
        <v>1156</v>
      </c>
      <c r="C15" s="207">
        <v>1195</v>
      </c>
      <c r="D15" s="126">
        <f>IF(B15&gt;0,C15-B15,0)</f>
        <v>39</v>
      </c>
      <c r="E15" s="127">
        <f>IFERROR((C15-B15)/B15*100,0)</f>
        <v>3.3737024221453291</v>
      </c>
      <c r="G15" s="25"/>
    </row>
    <row r="16" spans="1:7">
      <c r="A16" s="68" t="s">
        <v>14</v>
      </c>
      <c r="B16" s="208">
        <v>1623</v>
      </c>
      <c r="C16" s="208">
        <v>1773</v>
      </c>
      <c r="D16" s="124">
        <f>SUM(D14:D15)</f>
        <v>150</v>
      </c>
      <c r="E16" s="125">
        <f>IFERROR((C16-B16)/B16*100,0)</f>
        <v>9.2421441774491679</v>
      </c>
      <c r="G16" s="25"/>
    </row>
    <row r="17" spans="1:7">
      <c r="A17" s="70" t="s">
        <v>63</v>
      </c>
      <c r="B17" s="206"/>
      <c r="C17" s="206"/>
      <c r="D17" s="74"/>
      <c r="E17" s="79"/>
    </row>
    <row r="18" spans="1:7">
      <c r="A18" s="71" t="s">
        <v>61</v>
      </c>
      <c r="B18" s="207">
        <v>13</v>
      </c>
      <c r="C18" s="207">
        <v>20</v>
      </c>
      <c r="D18" s="126">
        <f>IF(B18&gt;0,C18-B18,0)</f>
        <v>7</v>
      </c>
      <c r="E18" s="127">
        <f>IFERROR((C18-B18)/B18*100,0)</f>
        <v>53.846153846153847</v>
      </c>
    </row>
    <row r="19" spans="1:7">
      <c r="A19" s="71" t="s">
        <v>62</v>
      </c>
      <c r="B19" s="207">
        <v>66</v>
      </c>
      <c r="C19" s="207">
        <v>74</v>
      </c>
      <c r="D19" s="126">
        <f>IF(B19&gt;0,C19-B19,0)</f>
        <v>8</v>
      </c>
      <c r="E19" s="127">
        <f>IFERROR((C19-B19)/B19*100,0)</f>
        <v>12.121212121212121</v>
      </c>
    </row>
    <row r="20" spans="1:7">
      <c r="A20" s="68" t="s">
        <v>14</v>
      </c>
      <c r="B20" s="208">
        <v>79</v>
      </c>
      <c r="C20" s="208">
        <v>94</v>
      </c>
      <c r="D20" s="124">
        <f>SUM(D18:D19)</f>
        <v>15</v>
      </c>
      <c r="E20" s="125">
        <f>IFERROR((C20-B20)/B20*100,0)</f>
        <v>18.9873417721519</v>
      </c>
    </row>
    <row r="21" spans="1:7">
      <c r="A21" s="70" t="s">
        <v>14</v>
      </c>
      <c r="B21" s="206"/>
      <c r="C21" s="206"/>
      <c r="D21" s="74"/>
      <c r="E21" s="79"/>
    </row>
    <row r="22" spans="1:7">
      <c r="A22" s="71" t="s">
        <v>61</v>
      </c>
      <c r="B22" s="209">
        <v>480</v>
      </c>
      <c r="C22" s="209">
        <v>598</v>
      </c>
      <c r="D22" s="126">
        <f>IF(B22&gt;0,C22-B22,0)</f>
        <v>118</v>
      </c>
      <c r="E22" s="123">
        <f>IFERROR((C22-B22)/B22*100,0)</f>
        <v>24.583333333333332</v>
      </c>
      <c r="G22" s="25"/>
    </row>
    <row r="23" spans="1:7">
      <c r="A23" s="71" t="s">
        <v>62</v>
      </c>
      <c r="B23" s="209">
        <v>1222</v>
      </c>
      <c r="C23" s="209">
        <v>1269</v>
      </c>
      <c r="D23" s="126">
        <f>IF(B23&gt;0,C23-B23,0)</f>
        <v>47</v>
      </c>
      <c r="E23" s="127">
        <f>IFERROR((C23-B23)/B23*100,0)</f>
        <v>3.8461538461538463</v>
      </c>
      <c r="G23" s="25"/>
    </row>
    <row r="24" spans="1:7">
      <c r="A24" s="68" t="s">
        <v>14</v>
      </c>
      <c r="B24" s="208">
        <v>1702</v>
      </c>
      <c r="C24" s="208">
        <v>1867</v>
      </c>
      <c r="D24" s="124">
        <f>SUM(D22:D23)</f>
        <v>165</v>
      </c>
      <c r="E24" s="125">
        <f>IFERROR((C24-B24)/B24*100,0)</f>
        <v>9.6944770857814326</v>
      </c>
      <c r="G24" s="25"/>
    </row>
    <row r="25" spans="1:7">
      <c r="A25" s="66"/>
      <c r="B25" s="205"/>
      <c r="C25" s="205"/>
      <c r="D25" s="73"/>
      <c r="E25" s="78"/>
    </row>
    <row r="26" spans="1:7">
      <c r="A26" s="69" t="s">
        <v>24</v>
      </c>
      <c r="B26" s="205"/>
      <c r="C26" s="205"/>
      <c r="D26" s="73"/>
      <c r="E26" s="78"/>
    </row>
    <row r="27" spans="1:7">
      <c r="A27" s="70" t="s">
        <v>60</v>
      </c>
      <c r="B27" s="206"/>
      <c r="C27" s="206"/>
      <c r="D27" s="74"/>
      <c r="E27" s="79"/>
    </row>
    <row r="28" spans="1:7">
      <c r="A28" s="71" t="s">
        <v>61</v>
      </c>
      <c r="B28" s="207">
        <v>5916</v>
      </c>
      <c r="C28" s="207">
        <v>7374</v>
      </c>
      <c r="D28" s="126">
        <f>IF(B28&gt;0,C28-B28,0)</f>
        <v>1458</v>
      </c>
      <c r="E28" s="127">
        <f>IFERROR((C28-B28)/B28*100,0)</f>
        <v>24.645030425963487</v>
      </c>
      <c r="G28" s="25"/>
    </row>
    <row r="29" spans="1:7">
      <c r="A29" s="71" t="s">
        <v>62</v>
      </c>
      <c r="B29" s="207">
        <v>6877</v>
      </c>
      <c r="C29" s="207">
        <v>7213</v>
      </c>
      <c r="D29" s="126">
        <f>IF(B29&gt;0,C29-B29,0)</f>
        <v>336</v>
      </c>
      <c r="E29" s="127">
        <f>IFERROR((C29-B29)/B29*100,0)</f>
        <v>4.8858513886869268</v>
      </c>
      <c r="G29" s="25"/>
    </row>
    <row r="30" spans="1:7">
      <c r="A30" s="68" t="s">
        <v>14</v>
      </c>
      <c r="B30" s="208">
        <v>12793</v>
      </c>
      <c r="C30" s="208">
        <v>14587</v>
      </c>
      <c r="D30" s="124">
        <f>SUM(D28:D29)</f>
        <v>1794</v>
      </c>
      <c r="E30" s="125">
        <f>IFERROR((C30-B30)/B30*100,0)</f>
        <v>14.023293988900178</v>
      </c>
      <c r="G30" s="25"/>
    </row>
    <row r="31" spans="1:7">
      <c r="A31" s="70" t="s">
        <v>63</v>
      </c>
      <c r="B31" s="206"/>
      <c r="C31" s="206"/>
      <c r="D31" s="74"/>
      <c r="E31" s="79"/>
    </row>
    <row r="32" spans="1:7">
      <c r="A32" s="71" t="s">
        <v>61</v>
      </c>
      <c r="B32" s="207">
        <v>138</v>
      </c>
      <c r="C32" s="207">
        <v>219</v>
      </c>
      <c r="D32" s="126">
        <f>IF(B32&gt;0,C32-B32,0)</f>
        <v>81</v>
      </c>
      <c r="E32" s="127">
        <f>IFERROR((C32-B32)/B32*100,0)</f>
        <v>58.695652173913047</v>
      </c>
    </row>
    <row r="33" spans="1:17" ht="15">
      <c r="A33" s="71" t="s">
        <v>62</v>
      </c>
      <c r="B33" s="207">
        <v>372</v>
      </c>
      <c r="C33" s="207">
        <v>405</v>
      </c>
      <c r="D33" s="126">
        <f>IF(B33&gt;0,C33-B33,0)</f>
        <v>33</v>
      </c>
      <c r="E33" s="127">
        <f>IFERROR((C33-B33)/B33*100,0)</f>
        <v>8.870967741935484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68" t="s">
        <v>14</v>
      </c>
      <c r="B34" s="208">
        <f>SUM(B32:B33)</f>
        <v>510</v>
      </c>
      <c r="C34" s="208">
        <f>SUM(C32:C33)</f>
        <v>624</v>
      </c>
      <c r="D34" s="124">
        <f>SUM(D32:D33)</f>
        <v>114</v>
      </c>
      <c r="E34" s="125">
        <f>IFERROR((C34-B34)/B34*100,0)</f>
        <v>22.352941176470591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70" t="s">
        <v>14</v>
      </c>
      <c r="B35" s="206"/>
      <c r="C35" s="206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71" t="s">
        <v>61</v>
      </c>
      <c r="B36" s="209">
        <f>B28+B32</f>
        <v>6054</v>
      </c>
      <c r="C36" s="209">
        <f>C28+C32</f>
        <v>7593</v>
      </c>
      <c r="D36" s="126">
        <f>IF(B36&gt;0,C36-B36,0)</f>
        <v>1539</v>
      </c>
      <c r="E36" s="127">
        <f>IFERROR((C36-B36)/B36*100,0)</f>
        <v>25.421209117938552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 s="71" t="s">
        <v>62</v>
      </c>
      <c r="B37" s="209">
        <f>B29+B33</f>
        <v>7249</v>
      </c>
      <c r="C37" s="209">
        <f>C29+C33</f>
        <v>7618</v>
      </c>
      <c r="D37" s="126">
        <f>IF(B37&gt;0,C37-B37,0)</f>
        <v>369</v>
      </c>
      <c r="E37" s="127">
        <f>IFERROR((C37-B37)/B37*100,0)</f>
        <v>5.0903572906607808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68" t="s">
        <v>14</v>
      </c>
      <c r="B38" s="208">
        <f>B36+B37</f>
        <v>13303</v>
      </c>
      <c r="C38" s="208">
        <f>C36+C37</f>
        <v>15211</v>
      </c>
      <c r="D38" s="124">
        <f>SUM(D36:D37)</f>
        <v>1908</v>
      </c>
      <c r="E38" s="125">
        <f>IFERROR((C38-B38)/B38*100,0)</f>
        <v>14.342629482071715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 s="66"/>
      <c r="B39" s="205"/>
      <c r="C39" s="205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 s="69" t="s">
        <v>64</v>
      </c>
      <c r="B40" s="205"/>
      <c r="C40" s="205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 s="70" t="s">
        <v>60</v>
      </c>
      <c r="B41" s="206"/>
      <c r="C41" s="206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5">
      <c r="A42" s="71" t="s">
        <v>61</v>
      </c>
      <c r="B42" s="170">
        <f t="shared" ref="B42:C44" si="0">B28/15</f>
        <v>394.4</v>
      </c>
      <c r="C42" s="170">
        <f t="shared" si="0"/>
        <v>491.6</v>
      </c>
      <c r="D42" s="126">
        <f>IF(B42&gt;0,C42-B42,0)</f>
        <v>97.200000000000045</v>
      </c>
      <c r="E42" s="127">
        <f>IFERROR((C42-B42)/B42*100,0)</f>
        <v>24.645030425963501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5">
      <c r="A43" s="71" t="s">
        <v>62</v>
      </c>
      <c r="B43" s="170">
        <f t="shared" si="0"/>
        <v>458.46666666666664</v>
      </c>
      <c r="C43" s="170">
        <f t="shared" si="0"/>
        <v>480.86666666666667</v>
      </c>
      <c r="D43" s="126">
        <f>IF(B43&gt;0,C43-B43,0)</f>
        <v>22.400000000000034</v>
      </c>
      <c r="E43" s="127">
        <f>IFERROR((C43-B43)/B43*100,0)</f>
        <v>4.8858513886869357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 s="68" t="s">
        <v>14</v>
      </c>
      <c r="B44" s="171">
        <f t="shared" si="0"/>
        <v>852.86666666666667</v>
      </c>
      <c r="C44" s="171">
        <f t="shared" si="0"/>
        <v>972.4666666666667</v>
      </c>
      <c r="D44" s="124">
        <f>SUM(D42:D43)</f>
        <v>119.60000000000008</v>
      </c>
      <c r="E44" s="125">
        <f>IFERROR((C44-B44)/B44*100,0)</f>
        <v>14.023293988900182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 s="70" t="s">
        <v>63</v>
      </c>
      <c r="B45" s="172"/>
      <c r="C45" s="172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71" t="s">
        <v>61</v>
      </c>
      <c r="B46" s="170">
        <f t="shared" ref="B46:C48" si="1">B32/12</f>
        <v>11.5</v>
      </c>
      <c r="C46" s="170">
        <f t="shared" si="1"/>
        <v>18.25</v>
      </c>
      <c r="D46" s="126">
        <f>IF(B46&gt;0,C46-B46,0)</f>
        <v>6.75</v>
      </c>
      <c r="E46" s="127">
        <f>IFERROR((C46-B46)/B46*100,0)</f>
        <v>58.695652173913047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71" t="s">
        <v>62</v>
      </c>
      <c r="B47" s="170">
        <f t="shared" si="1"/>
        <v>31</v>
      </c>
      <c r="C47" s="170">
        <f t="shared" si="1"/>
        <v>33.75</v>
      </c>
      <c r="D47" s="126">
        <f>IF(B47&gt;0,C47-B47,0)</f>
        <v>2.75</v>
      </c>
      <c r="E47" s="127">
        <f>IFERROR((C47-B47)/B47*100,0)</f>
        <v>8.870967741935484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68" t="s">
        <v>14</v>
      </c>
      <c r="B48" s="171">
        <f t="shared" si="1"/>
        <v>42.5</v>
      </c>
      <c r="C48" s="171">
        <f t="shared" si="1"/>
        <v>52</v>
      </c>
      <c r="D48" s="124">
        <f>SUM(D46:D47)</f>
        <v>9.5</v>
      </c>
      <c r="E48" s="125">
        <f>IFERROR((C48-B48)/B48*100,0)</f>
        <v>22.352941176470591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>
      <c r="A49" s="70" t="s">
        <v>14</v>
      </c>
      <c r="B49" s="172"/>
      <c r="C49" s="172"/>
      <c r="D49" s="74"/>
      <c r="E49" s="79"/>
    </row>
    <row r="50" spans="1:5">
      <c r="A50" s="71" t="s">
        <v>61</v>
      </c>
      <c r="B50" s="170">
        <f t="shared" ref="B50:C52" si="2">B46+B42</f>
        <v>405.9</v>
      </c>
      <c r="C50" s="170">
        <f t="shared" si="2"/>
        <v>509.85</v>
      </c>
      <c r="D50" s="126">
        <f>IF(B50&gt;0,C50-B50,0)</f>
        <v>103.95000000000005</v>
      </c>
      <c r="E50" s="127">
        <f>IFERROR((C50-B50)/B50*100,0)</f>
        <v>25.609756097560986</v>
      </c>
    </row>
    <row r="51" spans="1:5">
      <c r="A51" s="71" t="s">
        <v>62</v>
      </c>
      <c r="B51" s="170">
        <f t="shared" si="2"/>
        <v>489.46666666666664</v>
      </c>
      <c r="C51" s="170">
        <f t="shared" si="2"/>
        <v>514.61666666666667</v>
      </c>
      <c r="D51" s="126">
        <f>IF(B51&gt;0,C51-B51,0)</f>
        <v>25.150000000000034</v>
      </c>
      <c r="E51" s="127">
        <f>IFERROR((C51-B51)/B51*100,0)</f>
        <v>5.1382457096159158</v>
      </c>
    </row>
    <row r="52" spans="1:5">
      <c r="A52" s="68" t="s">
        <v>14</v>
      </c>
      <c r="B52" s="171">
        <f t="shared" si="2"/>
        <v>895.36666666666667</v>
      </c>
      <c r="C52" s="171">
        <f t="shared" si="2"/>
        <v>1024.4666666666667</v>
      </c>
      <c r="D52" s="124">
        <f>SUM(D50:D51)</f>
        <v>129.10000000000008</v>
      </c>
      <c r="E52" s="125">
        <f>IFERROR((C52-B52)/B52*100,0)</f>
        <v>14.4186739138528</v>
      </c>
    </row>
  </sheetData>
  <protectedRanges>
    <protectedRange password="C569" sqref="C2:C4 B14:C15 B18:C19 B28:C29 B32:C33" name="Range1" securityDescriptor="O:WDG:WDD:(A;;CC;;;S-1-5-21-3599962093-481152596-4069877888-3211)"/>
  </protectedRanges>
  <conditionalFormatting sqref="D14:E52">
    <cfRule type="cellIs" dxfId="4" priority="1" operator="lessThan">
      <formula>0</formula>
    </cfRule>
  </conditionalFormatting>
  <pageMargins left="0.7" right="0.7" top="0.75" bottom="0.75" header="0.3" footer="0.3"/>
  <pageSetup scale="10" orientation="portrait" r:id="rId1"/>
  <headerFooter>
    <oddHeader>&amp;L&amp;"-,Bold"&amp;14Connecticut State Colleges &amp; Universities (ConnSCU) PRELIMINARY Fall Enrollment Reporting Template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52"/>
  <sheetViews>
    <sheetView zoomScaleNormal="100" workbookViewId="0">
      <selection activeCell="C10" sqref="C10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49</v>
      </c>
      <c r="B2"/>
      <c r="C2" s="82" t="s">
        <v>65</v>
      </c>
      <c r="D2" s="82"/>
      <c r="E2" s="82"/>
    </row>
    <row r="3" spans="1:7" ht="15">
      <c r="A3" s="26" t="s">
        <v>51</v>
      </c>
      <c r="B3"/>
      <c r="C3" s="184" t="s">
        <v>75</v>
      </c>
      <c r="D3" s="184"/>
      <c r="E3" s="184"/>
    </row>
    <row r="4" spans="1:7" ht="15">
      <c r="A4" s="26" t="s">
        <v>53</v>
      </c>
      <c r="B4"/>
      <c r="C4" s="174" t="s">
        <v>76</v>
      </c>
      <c r="D4" s="80"/>
      <c r="E4" s="81"/>
    </row>
    <row r="5" spans="1:7" ht="15">
      <c r="A5" s="64"/>
      <c r="B5"/>
    </row>
    <row r="6" spans="1:7" ht="15">
      <c r="A6" s="26" t="s">
        <v>55</v>
      </c>
      <c r="B6"/>
    </row>
    <row r="7" spans="1:7" ht="15">
      <c r="A7" s="64"/>
      <c r="B7"/>
      <c r="C7"/>
      <c r="D7"/>
      <c r="E7"/>
    </row>
    <row r="9" spans="1:7">
      <c r="A9" s="65"/>
      <c r="B9" s="215" t="s">
        <v>80</v>
      </c>
      <c r="C9" s="215" t="s">
        <v>79</v>
      </c>
      <c r="D9" s="83" t="s">
        <v>56</v>
      </c>
      <c r="E9" s="84"/>
    </row>
    <row r="10" spans="1:7">
      <c r="A10" s="66"/>
      <c r="B10" s="213" t="s">
        <v>91</v>
      </c>
      <c r="C10" s="213" t="s">
        <v>92</v>
      </c>
      <c r="D10" s="75"/>
      <c r="E10" s="76"/>
    </row>
    <row r="11" spans="1:7">
      <c r="A11" s="67"/>
      <c r="B11" s="204" t="s">
        <v>93</v>
      </c>
      <c r="C11" s="204" t="s">
        <v>93</v>
      </c>
      <c r="D11" s="72" t="s">
        <v>57</v>
      </c>
      <c r="E11" s="77" t="s">
        <v>58</v>
      </c>
    </row>
    <row r="12" spans="1:7">
      <c r="A12" s="69" t="s">
        <v>59</v>
      </c>
      <c r="B12" s="205"/>
      <c r="C12" s="205"/>
      <c r="D12" s="73"/>
      <c r="E12" s="78"/>
    </row>
    <row r="13" spans="1:7">
      <c r="A13" s="70" t="s">
        <v>60</v>
      </c>
      <c r="B13" s="206"/>
      <c r="C13" s="206"/>
      <c r="D13" s="74"/>
      <c r="E13" s="79"/>
    </row>
    <row r="14" spans="1:7">
      <c r="A14" s="71" t="s">
        <v>61</v>
      </c>
      <c r="B14" s="207">
        <v>5448</v>
      </c>
      <c r="C14" s="207">
        <v>5785</v>
      </c>
      <c r="D14" s="126">
        <f>IF(B14&gt;0,C14-B14,0)</f>
        <v>337</v>
      </c>
      <c r="E14" s="127">
        <f>IFERROR((C14-B14)/B14*100,0)</f>
        <v>6.1857562408223199</v>
      </c>
      <c r="G14" s="25"/>
    </row>
    <row r="15" spans="1:7" ht="12.75" customHeight="1">
      <c r="A15" s="71" t="s">
        <v>62</v>
      </c>
      <c r="B15" s="207">
        <v>1675</v>
      </c>
      <c r="C15" s="207">
        <v>1711</v>
      </c>
      <c r="D15" s="126">
        <f>IF(B15&gt;0,C15-B15,0)</f>
        <v>36</v>
      </c>
      <c r="E15" s="127">
        <f>IFERROR((C15-B15)/B15*100,0)</f>
        <v>2.1492537313432836</v>
      </c>
      <c r="G15" s="25"/>
    </row>
    <row r="16" spans="1:7">
      <c r="A16" s="68" t="s">
        <v>14</v>
      </c>
      <c r="B16" s="208">
        <v>7123</v>
      </c>
      <c r="C16" s="208">
        <v>7496</v>
      </c>
      <c r="D16" s="124">
        <f>SUM(D14:D15)</f>
        <v>373</v>
      </c>
      <c r="E16" s="125">
        <f>IFERROR((C16-B16)/B16*100,0)</f>
        <v>5.2365576302119896</v>
      </c>
      <c r="G16" s="25"/>
    </row>
    <row r="17" spans="1:7">
      <c r="A17" s="70" t="s">
        <v>63</v>
      </c>
      <c r="B17" s="206"/>
      <c r="C17" s="206"/>
      <c r="D17" s="74"/>
      <c r="E17" s="79"/>
    </row>
    <row r="18" spans="1:7">
      <c r="A18" s="71" t="s">
        <v>61</v>
      </c>
      <c r="B18" s="207">
        <v>433</v>
      </c>
      <c r="C18" s="207">
        <v>425</v>
      </c>
      <c r="D18" s="126">
        <f>IF(B18&gt;0,C18-B18,0)</f>
        <v>-8</v>
      </c>
      <c r="E18" s="127">
        <f>IFERROR((C18-B18)/B18*100,0)</f>
        <v>-1.8475750577367205</v>
      </c>
    </row>
    <row r="19" spans="1:7">
      <c r="A19" s="71" t="s">
        <v>62</v>
      </c>
      <c r="B19" s="207">
        <v>1335</v>
      </c>
      <c r="C19" s="207">
        <v>1345</v>
      </c>
      <c r="D19" s="126">
        <f>IF(B19&gt;0,C19-B19,0)</f>
        <v>10</v>
      </c>
      <c r="E19" s="127">
        <f>IFERROR((C19-B19)/B19*100,0)</f>
        <v>0.74906367041198507</v>
      </c>
    </row>
    <row r="20" spans="1:7">
      <c r="A20" s="68" t="s">
        <v>14</v>
      </c>
      <c r="B20" s="208">
        <v>1768</v>
      </c>
      <c r="C20" s="208">
        <v>1770</v>
      </c>
      <c r="D20" s="124">
        <f>SUM(D18:D19)</f>
        <v>2</v>
      </c>
      <c r="E20" s="125">
        <f>IFERROR((C20-B20)/B20*100,0)</f>
        <v>0.11312217194570137</v>
      </c>
    </row>
    <row r="21" spans="1:7">
      <c r="A21" s="70" t="s">
        <v>14</v>
      </c>
      <c r="B21" s="206"/>
      <c r="C21" s="206"/>
      <c r="D21" s="74"/>
      <c r="E21" s="79"/>
    </row>
    <row r="22" spans="1:7">
      <c r="A22" s="71" t="s">
        <v>61</v>
      </c>
      <c r="B22" s="209">
        <v>5881</v>
      </c>
      <c r="C22" s="209">
        <v>6210</v>
      </c>
      <c r="D22" s="126">
        <f>IF(B22&gt;0,C22-B22,0)</f>
        <v>329</v>
      </c>
      <c r="E22" s="123">
        <f>IFERROR((C22-B22)/B22*100,0)</f>
        <v>5.5942866859377656</v>
      </c>
      <c r="G22" s="25"/>
    </row>
    <row r="23" spans="1:7">
      <c r="A23" s="71" t="s">
        <v>62</v>
      </c>
      <c r="B23" s="209">
        <v>3010</v>
      </c>
      <c r="C23" s="209">
        <v>3056</v>
      </c>
      <c r="D23" s="126">
        <f>IF(B23&gt;0,C23-B23,0)</f>
        <v>46</v>
      </c>
      <c r="E23" s="127">
        <f>IFERROR((C23-B23)/B23*100,0)</f>
        <v>1.5282392026578073</v>
      </c>
      <c r="G23" s="25"/>
    </row>
    <row r="24" spans="1:7">
      <c r="A24" s="68" t="s">
        <v>14</v>
      </c>
      <c r="B24" s="208">
        <v>8891</v>
      </c>
      <c r="C24" s="208">
        <v>9266</v>
      </c>
      <c r="D24" s="124">
        <f>SUM(D22:D23)</f>
        <v>375</v>
      </c>
      <c r="E24" s="125">
        <f>IFERROR((C24-B24)/B24*100,0)</f>
        <v>4.2177482847823642</v>
      </c>
      <c r="G24" s="25"/>
    </row>
    <row r="25" spans="1:7">
      <c r="A25" s="66"/>
      <c r="B25" s="205"/>
      <c r="C25" s="205"/>
      <c r="D25" s="73"/>
      <c r="E25" s="78"/>
    </row>
    <row r="26" spans="1:7">
      <c r="A26" s="69" t="s">
        <v>24</v>
      </c>
      <c r="B26" s="205"/>
      <c r="C26" s="205"/>
      <c r="D26" s="73"/>
      <c r="E26" s="78"/>
    </row>
    <row r="27" spans="1:7">
      <c r="A27" s="70" t="s">
        <v>60</v>
      </c>
      <c r="B27" s="206"/>
      <c r="C27" s="206"/>
      <c r="D27" s="74"/>
      <c r="E27" s="79"/>
    </row>
    <row r="28" spans="1:7">
      <c r="A28" s="71" t="s">
        <v>61</v>
      </c>
      <c r="B28" s="207">
        <v>78552</v>
      </c>
      <c r="C28" s="207">
        <v>83634.5</v>
      </c>
      <c r="D28" s="126">
        <f>IF(B28&gt;0,C28-B28,0)</f>
        <v>5082.5</v>
      </c>
      <c r="E28" s="127">
        <f>IFERROR((C28-B28)/B28*100,0)</f>
        <v>6.4702362766065793</v>
      </c>
      <c r="G28" s="25"/>
    </row>
    <row r="29" spans="1:7">
      <c r="A29" s="71" t="s">
        <v>62</v>
      </c>
      <c r="B29" s="207">
        <v>11425.5</v>
      </c>
      <c r="C29" s="207">
        <v>10996.5</v>
      </c>
      <c r="D29" s="126">
        <f>IF(B29&gt;0,C29-B29,0)</f>
        <v>-429</v>
      </c>
      <c r="E29" s="127">
        <f>IFERROR((C29-B29)/B29*100,0)</f>
        <v>-3.7547590915058424</v>
      </c>
      <c r="G29" s="25"/>
    </row>
    <row r="30" spans="1:7">
      <c r="A30" s="68" t="s">
        <v>14</v>
      </c>
      <c r="B30" s="208">
        <v>89978</v>
      </c>
      <c r="C30" s="208">
        <v>94631</v>
      </c>
      <c r="D30" s="124">
        <f>SUM(D28:D29)</f>
        <v>4653.5</v>
      </c>
      <c r="E30" s="125">
        <f>IFERROR((C30-B30)/B30*100,0)</f>
        <v>5.1712640867767679</v>
      </c>
      <c r="G30" s="25"/>
    </row>
    <row r="31" spans="1:7">
      <c r="A31" s="70" t="s">
        <v>63</v>
      </c>
      <c r="B31" s="206"/>
      <c r="C31" s="206"/>
      <c r="D31" s="74"/>
      <c r="E31" s="79"/>
    </row>
    <row r="32" spans="1:7">
      <c r="A32" s="71" t="s">
        <v>61</v>
      </c>
      <c r="B32" s="207">
        <v>4547</v>
      </c>
      <c r="C32" s="207">
        <v>4551</v>
      </c>
      <c r="D32" s="126">
        <f>IF(B32&gt;0,C32-B32,0)</f>
        <v>4</v>
      </c>
      <c r="E32" s="127">
        <f>IFERROR((C32-B32)/B32*100,0)</f>
        <v>8.7970090169342416E-2</v>
      </c>
    </row>
    <row r="33" spans="1:17" ht="15">
      <c r="A33" s="71" t="s">
        <v>62</v>
      </c>
      <c r="B33" s="207">
        <v>6285.5</v>
      </c>
      <c r="C33" s="207">
        <v>6555.5</v>
      </c>
      <c r="D33" s="126">
        <f>IF(B33&gt;0,C33-B33,0)</f>
        <v>270</v>
      </c>
      <c r="E33" s="127">
        <f>IFERROR((C33-B33)/B33*100,0)</f>
        <v>4.2956009863972628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 s="68" t="s">
        <v>14</v>
      </c>
      <c r="B34" s="208">
        <f>B32+B33</f>
        <v>10832.5</v>
      </c>
      <c r="C34" s="208">
        <f>C32+C33</f>
        <v>11106.5</v>
      </c>
      <c r="D34" s="124">
        <f>SUM(D32:D33)</f>
        <v>274</v>
      </c>
      <c r="E34" s="125">
        <f>IFERROR((C34-B34)/B34*100,0)</f>
        <v>2.5294253404108007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5">
      <c r="A35" s="70" t="s">
        <v>14</v>
      </c>
      <c r="B35" s="206"/>
      <c r="C35" s="206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5">
      <c r="A36" s="71" t="s">
        <v>61</v>
      </c>
      <c r="B36" s="209">
        <f>B28+B32</f>
        <v>83099</v>
      </c>
      <c r="C36" s="209">
        <f>C28+C32</f>
        <v>88185.5</v>
      </c>
      <c r="D36" s="126">
        <f>IF(B36&gt;0,C36-B36,0)</f>
        <v>5086.5</v>
      </c>
      <c r="E36" s="127">
        <f>IFERROR((C36-B36)/B36*100,0)</f>
        <v>6.121012286549778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5">
      <c r="A37" s="71" t="s">
        <v>62</v>
      </c>
      <c r="B37" s="209">
        <f>B29+B33</f>
        <v>17711</v>
      </c>
      <c r="C37" s="209">
        <f>C29+C33</f>
        <v>17552</v>
      </c>
      <c r="D37" s="126">
        <f>IF(B37&gt;0,C37-B37,0)</f>
        <v>-159</v>
      </c>
      <c r="E37" s="127">
        <f>IFERROR((C37-B37)/B37*100,0)</f>
        <v>-0.89774716278019306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68" t="s">
        <v>14</v>
      </c>
      <c r="B38" s="208">
        <f>B36+B37</f>
        <v>100810</v>
      </c>
      <c r="C38" s="208">
        <f>C36+C37</f>
        <v>105737.5</v>
      </c>
      <c r="D38" s="124">
        <f>SUM(D36:D37)</f>
        <v>4927.5</v>
      </c>
      <c r="E38" s="125">
        <f>IFERROR((C38-B38)/B38*100,0)</f>
        <v>4.8879079456403138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5">
      <c r="A39" s="66"/>
      <c r="B39" s="205"/>
      <c r="C39" s="205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5">
      <c r="A40" s="69" t="s">
        <v>64</v>
      </c>
      <c r="B40" s="205"/>
      <c r="C40" s="205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5">
      <c r="A41" s="70" t="s">
        <v>60</v>
      </c>
      <c r="B41" s="206"/>
      <c r="C41" s="206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5">
      <c r="A42" s="71" t="s">
        <v>61</v>
      </c>
      <c r="B42" s="209">
        <f>B28/15</f>
        <v>5236.8</v>
      </c>
      <c r="C42" s="209">
        <f t="shared" ref="B42:C44" si="0">C28/15</f>
        <v>5575.6333333333332</v>
      </c>
      <c r="D42" s="126">
        <f>IF(B42&gt;0,C42-B42,0)</f>
        <v>338.83333333333303</v>
      </c>
      <c r="E42" s="127">
        <f>IFERROR((C42-B42)/B42*100,0)</f>
        <v>6.4702362766065722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5">
      <c r="A43" s="71" t="s">
        <v>62</v>
      </c>
      <c r="B43" s="209">
        <f t="shared" si="0"/>
        <v>761.7</v>
      </c>
      <c r="C43" s="209">
        <f t="shared" si="0"/>
        <v>733.1</v>
      </c>
      <c r="D43" s="126">
        <f>IF(B43&gt;0,C43-B43,0)</f>
        <v>-28.600000000000023</v>
      </c>
      <c r="E43" s="127">
        <f>IFERROR((C43-B43)/B43*100,0)</f>
        <v>-3.7547590915058451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5">
      <c r="A44" s="68" t="s">
        <v>14</v>
      </c>
      <c r="B44" s="208">
        <f t="shared" si="0"/>
        <v>5998.5333333333338</v>
      </c>
      <c r="C44" s="208">
        <f t="shared" si="0"/>
        <v>6308.7333333333336</v>
      </c>
      <c r="D44" s="124">
        <f>SUM(D42:D43)</f>
        <v>310.23333333333301</v>
      </c>
      <c r="E44" s="125">
        <f>IFERROR((C44-B44)/B44*100,0)</f>
        <v>5.1712640867767643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5">
      <c r="A45" s="70" t="s">
        <v>63</v>
      </c>
      <c r="B45" s="173"/>
      <c r="C45" s="173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71" t="s">
        <v>61</v>
      </c>
      <c r="B46" s="209">
        <f t="shared" ref="B46:C48" si="1">B32/12</f>
        <v>378.91666666666669</v>
      </c>
      <c r="C46" s="209">
        <f t="shared" si="1"/>
        <v>379.25</v>
      </c>
      <c r="D46" s="126">
        <f>IF(B46&gt;0,C46-B46,0)</f>
        <v>0.33333333333331439</v>
      </c>
      <c r="E46" s="127">
        <f>IFERROR((C46-B46)/B46*100,0)</f>
        <v>8.797009016933742E-2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71" t="s">
        <v>62</v>
      </c>
      <c r="B47" s="209">
        <f t="shared" si="1"/>
        <v>523.79166666666663</v>
      </c>
      <c r="C47" s="209">
        <f t="shared" si="1"/>
        <v>546.29166666666663</v>
      </c>
      <c r="D47" s="126">
        <f>IF(B47&gt;0,C47-B47,0)</f>
        <v>22.5</v>
      </c>
      <c r="E47" s="127">
        <f>IFERROR((C47-B47)/B47*100,0)</f>
        <v>4.2956009863972637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68" t="s">
        <v>14</v>
      </c>
      <c r="B48" s="208">
        <f t="shared" si="1"/>
        <v>902.70833333333337</v>
      </c>
      <c r="C48" s="208">
        <f t="shared" si="1"/>
        <v>925.54166666666663</v>
      </c>
      <c r="D48" s="124">
        <f>SUM(D46:D47)</f>
        <v>22.833333333333314</v>
      </c>
      <c r="E48" s="125">
        <f>IFERROR((C48-B48)/B48*100,0)</f>
        <v>2.5294253404107923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>
      <c r="A49" s="70" t="s">
        <v>14</v>
      </c>
      <c r="B49" s="206"/>
      <c r="C49" s="206"/>
      <c r="D49" s="74"/>
      <c r="E49" s="79"/>
    </row>
    <row r="50" spans="1:5">
      <c r="A50" s="71" t="s">
        <v>61</v>
      </c>
      <c r="B50" s="209">
        <f>B46+B42</f>
        <v>5615.7166666666672</v>
      </c>
      <c r="C50" s="209">
        <f>C46+C42</f>
        <v>5954.8833333333332</v>
      </c>
      <c r="D50" s="126">
        <f>IF(B50&gt;0,C50-B50,0)</f>
        <v>339.16666666666606</v>
      </c>
      <c r="E50" s="127">
        <f>IFERROR((C50-B50)/B50*100,0)</f>
        <v>6.039597201900607</v>
      </c>
    </row>
    <row r="51" spans="1:5">
      <c r="A51" s="71" t="s">
        <v>62</v>
      </c>
      <c r="B51" s="209">
        <f t="shared" ref="B51:C52" si="2">B47+B43</f>
        <v>1285.4916666666668</v>
      </c>
      <c r="C51" s="209">
        <f t="shared" si="2"/>
        <v>1279.3916666666667</v>
      </c>
      <c r="D51" s="126">
        <f>IF(B51&gt;0,C51-B51,0)</f>
        <v>-6.1000000000001364</v>
      </c>
      <c r="E51" s="127">
        <f>IFERROR((C51-B51)/B51*100,0)</f>
        <v>-0.47452660784785089</v>
      </c>
    </row>
    <row r="52" spans="1:5">
      <c r="A52" s="68" t="s">
        <v>14</v>
      </c>
      <c r="B52" s="208">
        <f t="shared" si="2"/>
        <v>6901.2416666666668</v>
      </c>
      <c r="C52" s="208">
        <f t="shared" si="2"/>
        <v>7234.2750000000005</v>
      </c>
      <c r="D52" s="124">
        <f>SUM(D50:D51)</f>
        <v>333.06666666666592</v>
      </c>
      <c r="E52" s="125">
        <f>IFERROR((C52-B52)/B52*100,0)</f>
        <v>4.8257016551369443</v>
      </c>
    </row>
  </sheetData>
  <protectedRanges>
    <protectedRange password="C569" sqref="C2:C4 B14:C15 B18:C19 B28:C29 B32:C33" name="Range1" securityDescriptor="O:WDG:WDD:(A;;CC;;;S-1-5-21-3599962093-481152596-4069877888-3211)"/>
  </protectedRanges>
  <conditionalFormatting sqref="D14:E52">
    <cfRule type="cellIs" dxfId="3" priority="1" operator="lessThan">
      <formula>0</formula>
    </cfRule>
  </conditionalFormatting>
  <pageMargins left="0.7" right="0.7" top="0.75" bottom="0.75" header="0.3" footer="0.3"/>
  <pageSetup scale="10" orientation="portrait" r:id="rId1"/>
  <headerFooter>
    <oddHeader>&amp;L&amp;"-,Bold"&amp;14Connecticut State Colleges &amp; Universities (ConnSCU) PRELIMINARY Fall Enrollment Reporting Template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52"/>
  <sheetViews>
    <sheetView zoomScaleNormal="100" workbookViewId="0">
      <selection activeCell="C10" sqref="C10"/>
    </sheetView>
  </sheetViews>
  <sheetFormatPr defaultColWidth="9.140625" defaultRowHeight="12.75"/>
  <cols>
    <col min="1" max="1" width="31.42578125" style="26" customWidth="1"/>
    <col min="2" max="3" width="21.5703125" style="25" customWidth="1"/>
    <col min="4" max="4" width="15" style="25" customWidth="1"/>
    <col min="5" max="5" width="15" style="27" customWidth="1"/>
    <col min="6" max="16384" width="9.140625" style="26"/>
  </cols>
  <sheetData>
    <row r="2" spans="1:7" ht="15" customHeight="1">
      <c r="A2" s="64" t="s">
        <v>49</v>
      </c>
      <c r="B2"/>
      <c r="C2" s="82" t="s">
        <v>66</v>
      </c>
      <c r="D2" s="82"/>
      <c r="E2" s="82"/>
    </row>
    <row r="3" spans="1:7" ht="15">
      <c r="A3" s="26" t="s">
        <v>51</v>
      </c>
      <c r="B3"/>
      <c r="C3" s="80" t="s">
        <v>89</v>
      </c>
      <c r="D3" s="184"/>
      <c r="E3" s="184"/>
    </row>
    <row r="4" spans="1:7" ht="15">
      <c r="A4" s="26" t="s">
        <v>53</v>
      </c>
      <c r="B4"/>
      <c r="C4" s="175" t="s">
        <v>90</v>
      </c>
      <c r="D4" s="80"/>
      <c r="E4" s="81"/>
    </row>
    <row r="5" spans="1:7" ht="15">
      <c r="A5" s="64"/>
      <c r="B5"/>
    </row>
    <row r="6" spans="1:7" ht="15">
      <c r="A6" s="26" t="s">
        <v>55</v>
      </c>
      <c r="B6"/>
    </row>
    <row r="7" spans="1:7" ht="15">
      <c r="A7" s="64"/>
      <c r="B7"/>
      <c r="C7"/>
      <c r="D7"/>
      <c r="E7"/>
    </row>
    <row r="9" spans="1:7" ht="12.75" customHeight="1">
      <c r="A9" s="65"/>
      <c r="B9" s="215" t="s">
        <v>80</v>
      </c>
      <c r="C9" s="215" t="s">
        <v>79</v>
      </c>
      <c r="D9" s="83" t="s">
        <v>56</v>
      </c>
      <c r="E9" s="84"/>
    </row>
    <row r="10" spans="1:7" ht="12.75" customHeight="1">
      <c r="A10" s="66"/>
      <c r="B10" s="185" t="s">
        <v>94</v>
      </c>
      <c r="C10" s="189" t="s">
        <v>95</v>
      </c>
      <c r="D10" s="75"/>
      <c r="E10" s="76"/>
    </row>
    <row r="11" spans="1:7" ht="12.75" customHeight="1">
      <c r="A11" s="67"/>
      <c r="B11" s="204" t="s">
        <v>93</v>
      </c>
      <c r="C11" s="204" t="s">
        <v>93</v>
      </c>
      <c r="D11" s="72" t="s">
        <v>57</v>
      </c>
      <c r="E11" s="77" t="s">
        <v>58</v>
      </c>
    </row>
    <row r="12" spans="1:7" ht="12.75" customHeight="1">
      <c r="A12" s="69" t="s">
        <v>59</v>
      </c>
      <c r="B12" s="205"/>
      <c r="C12" s="205"/>
      <c r="D12" s="73"/>
      <c r="E12" s="78"/>
    </row>
    <row r="13" spans="1:7" ht="12.75" customHeight="1">
      <c r="A13" s="70" t="s">
        <v>60</v>
      </c>
      <c r="B13" s="206"/>
      <c r="C13" s="206"/>
      <c r="D13" s="74"/>
      <c r="E13" s="79"/>
    </row>
    <row r="14" spans="1:7" ht="12.75" customHeight="1">
      <c r="A14" s="71" t="s">
        <v>61</v>
      </c>
      <c r="B14" s="207">
        <v>3083</v>
      </c>
      <c r="C14" s="207">
        <v>3009</v>
      </c>
      <c r="D14" s="126">
        <f>IF(B14&gt;0,C14-B14,0)</f>
        <v>-74</v>
      </c>
      <c r="E14" s="127">
        <f>IFERROR((C14-B14)/B14*100,0)</f>
        <v>-2.4002594875121632</v>
      </c>
      <c r="G14" s="25"/>
    </row>
    <row r="15" spans="1:7" ht="12.75" customHeight="1">
      <c r="A15" s="71" t="s">
        <v>62</v>
      </c>
      <c r="B15" s="207">
        <v>701</v>
      </c>
      <c r="C15" s="207">
        <v>729</v>
      </c>
      <c r="D15" s="126">
        <f>IF(B15&gt;0,C15-B15,0)</f>
        <v>28</v>
      </c>
      <c r="E15" s="127">
        <f>IFERROR((C15-B15)/B15*100,0)</f>
        <v>3.9942938659058487</v>
      </c>
      <c r="G15" s="25"/>
    </row>
    <row r="16" spans="1:7" ht="12.75" customHeight="1">
      <c r="A16" s="68" t="s">
        <v>14</v>
      </c>
      <c r="B16" s="208">
        <v>3784</v>
      </c>
      <c r="C16" s="208">
        <v>3738</v>
      </c>
      <c r="D16" s="124">
        <f>SUM(D14:D15)</f>
        <v>-46</v>
      </c>
      <c r="E16" s="125">
        <f>IFERROR((C16-B16)/B16*100,0)</f>
        <v>-1.2156448202959831</v>
      </c>
      <c r="G16" s="25"/>
    </row>
    <row r="17" spans="1:7" ht="12.75" customHeight="1">
      <c r="A17" s="70" t="s">
        <v>63</v>
      </c>
      <c r="B17" s="206"/>
      <c r="C17" s="206"/>
      <c r="D17" s="74"/>
      <c r="E17" s="79"/>
    </row>
    <row r="18" spans="1:7" ht="12.75" customHeight="1">
      <c r="A18" s="71" t="s">
        <v>61</v>
      </c>
      <c r="B18" s="207">
        <v>80</v>
      </c>
      <c r="C18" s="207">
        <v>81</v>
      </c>
      <c r="D18" s="126">
        <f>IF(B18&gt;0,C18-B18,0)</f>
        <v>1</v>
      </c>
      <c r="E18" s="127">
        <f>IFERROR((C18-B18)/B18*100,0)</f>
        <v>1.25</v>
      </c>
    </row>
    <row r="19" spans="1:7" ht="12.75" customHeight="1">
      <c r="A19" s="71" t="s">
        <v>62</v>
      </c>
      <c r="B19" s="207">
        <v>67</v>
      </c>
      <c r="C19" s="207">
        <v>89</v>
      </c>
      <c r="D19" s="126">
        <f>IF(B19&gt;0,C19-B19,0)</f>
        <v>22</v>
      </c>
      <c r="E19" s="127">
        <f>IFERROR((C19-B19)/B19*100,0)</f>
        <v>32.835820895522389</v>
      </c>
    </row>
    <row r="20" spans="1:7" ht="12.75" customHeight="1">
      <c r="A20" s="68" t="s">
        <v>14</v>
      </c>
      <c r="B20" s="208">
        <v>147</v>
      </c>
      <c r="C20" s="208">
        <v>170</v>
      </c>
      <c r="D20" s="124">
        <f>SUM(D18:D19)</f>
        <v>23</v>
      </c>
      <c r="E20" s="125">
        <f>IFERROR((C20-B20)/B20*100,0)</f>
        <v>15.646258503401361</v>
      </c>
    </row>
    <row r="21" spans="1:7" ht="12.75" customHeight="1">
      <c r="A21" s="70" t="s">
        <v>14</v>
      </c>
      <c r="B21" s="206"/>
      <c r="C21" s="206"/>
      <c r="D21" s="74"/>
      <c r="E21" s="79"/>
    </row>
    <row r="22" spans="1:7" ht="12.75" customHeight="1">
      <c r="A22" s="71" t="s">
        <v>61</v>
      </c>
      <c r="B22" s="209">
        <v>3163</v>
      </c>
      <c r="C22" s="209">
        <v>3090</v>
      </c>
      <c r="D22" s="126">
        <f>IF(B22&gt;0,C22-B22,0)</f>
        <v>-73</v>
      </c>
      <c r="E22" s="123">
        <f>IFERROR((C22-B22)/B22*100,0)</f>
        <v>-2.3079355042681002</v>
      </c>
      <c r="G22" s="25"/>
    </row>
    <row r="23" spans="1:7" ht="12.75" customHeight="1">
      <c r="A23" s="71" t="s">
        <v>62</v>
      </c>
      <c r="B23" s="209">
        <v>768</v>
      </c>
      <c r="C23" s="209">
        <v>818</v>
      </c>
      <c r="D23" s="126">
        <f>IF(B23&gt;0,C23-B23,0)</f>
        <v>50</v>
      </c>
      <c r="E23" s="127">
        <f>IFERROR((C23-B23)/B23*100,0)</f>
        <v>6.510416666666667</v>
      </c>
      <c r="G23" s="25"/>
    </row>
    <row r="24" spans="1:7" ht="12.75" customHeight="1">
      <c r="A24" s="68" t="s">
        <v>14</v>
      </c>
      <c r="B24" s="208">
        <v>3931</v>
      </c>
      <c r="C24" s="208">
        <v>3908</v>
      </c>
      <c r="D24" s="124">
        <f>SUM(D22:D23)</f>
        <v>-23</v>
      </c>
      <c r="E24" s="125">
        <f>IFERROR((C24-B24)/B24*100,0)</f>
        <v>-0.58509285169168146</v>
      </c>
      <c r="G24" s="25"/>
    </row>
    <row r="25" spans="1:7" ht="12.75" customHeight="1">
      <c r="A25" s="66"/>
      <c r="B25" s="205"/>
      <c r="C25" s="205"/>
      <c r="D25" s="73"/>
      <c r="E25" s="78"/>
    </row>
    <row r="26" spans="1:7" ht="12.75" customHeight="1">
      <c r="A26" s="69" t="s">
        <v>24</v>
      </c>
      <c r="B26" s="205"/>
      <c r="C26" s="205"/>
      <c r="D26" s="73"/>
      <c r="E26" s="78"/>
    </row>
    <row r="27" spans="1:7" ht="12.75" customHeight="1">
      <c r="A27" s="70" t="s">
        <v>60</v>
      </c>
      <c r="B27" s="206"/>
      <c r="C27" s="206"/>
      <c r="D27" s="74"/>
      <c r="E27" s="79"/>
    </row>
    <row r="28" spans="1:7" ht="12.75" customHeight="1">
      <c r="A28" s="71" t="s">
        <v>61</v>
      </c>
      <c r="B28" s="207">
        <v>45762</v>
      </c>
      <c r="C28" s="207">
        <v>45059</v>
      </c>
      <c r="D28" s="126">
        <f>IF(B28&gt;0,C28-B28,0)</f>
        <v>-703</v>
      </c>
      <c r="E28" s="127">
        <f>IFERROR((C28-B28)/B28*100,0)</f>
        <v>-1.5362090817709018</v>
      </c>
      <c r="G28" s="25"/>
    </row>
    <row r="29" spans="1:7" ht="12.75" customHeight="1">
      <c r="A29" s="71" t="s">
        <v>62</v>
      </c>
      <c r="B29" s="207">
        <v>2049.5</v>
      </c>
      <c r="C29" s="207">
        <v>1712.8</v>
      </c>
      <c r="D29" s="126">
        <f>IF(B29&gt;0,C29-B29,0)</f>
        <v>-336.70000000000005</v>
      </c>
      <c r="E29" s="127">
        <f>IFERROR((C29-B29)/B29*100,0)</f>
        <v>-16.428397170041475</v>
      </c>
      <c r="G29" s="25"/>
    </row>
    <row r="30" spans="1:7" ht="12.75" customHeight="1">
      <c r="A30" s="68" t="s">
        <v>14</v>
      </c>
      <c r="B30" s="208">
        <v>47811.5</v>
      </c>
      <c r="C30" s="208">
        <v>46771.8</v>
      </c>
      <c r="D30" s="124">
        <f>SUM(D28:D29)</f>
        <v>-1039.7</v>
      </c>
      <c r="E30" s="125">
        <f>IFERROR((C30-B30)/B30*100,0)</f>
        <v>-2.1745814291540677</v>
      </c>
      <c r="G30" s="25"/>
    </row>
    <row r="31" spans="1:7" ht="12.75" customHeight="1">
      <c r="A31" s="70" t="s">
        <v>63</v>
      </c>
      <c r="B31" s="206"/>
      <c r="C31" s="206"/>
      <c r="D31" s="74"/>
      <c r="E31" s="79"/>
    </row>
    <row r="32" spans="1:7" ht="12.75" customHeight="1">
      <c r="A32" s="71" t="s">
        <v>61</v>
      </c>
      <c r="B32" s="207">
        <v>798</v>
      </c>
      <c r="C32" s="207">
        <v>839</v>
      </c>
      <c r="D32" s="126">
        <f>IF(B32&gt;0,C32-B32,0)</f>
        <v>41</v>
      </c>
      <c r="E32" s="127">
        <f>IFERROR((C32-B32)/B32*100,0)</f>
        <v>5.1378446115288217</v>
      </c>
    </row>
    <row r="33" spans="1:17" ht="12.75" customHeight="1">
      <c r="A33" s="71" t="s">
        <v>62</v>
      </c>
      <c r="B33" s="207">
        <v>310</v>
      </c>
      <c r="C33" s="207">
        <v>417</v>
      </c>
      <c r="D33" s="126">
        <f>IF(B33&gt;0,C33-B33,0)</f>
        <v>107</v>
      </c>
      <c r="E33" s="127">
        <f>IFERROR((C33-B33)/B33*100,0)</f>
        <v>34.516129032258064</v>
      </c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 customHeight="1">
      <c r="A34" s="68" t="s">
        <v>14</v>
      </c>
      <c r="B34" s="208">
        <f>SUM(B32:B33)</f>
        <v>1108</v>
      </c>
      <c r="C34" s="208">
        <f>SUM(C32:C33)</f>
        <v>1256</v>
      </c>
      <c r="D34" s="124">
        <f>SUM(D32:D33)</f>
        <v>148</v>
      </c>
      <c r="E34" s="125">
        <f>IFERROR((C34-B34)/B34*100,0)</f>
        <v>13.357400722021662</v>
      </c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 customHeight="1">
      <c r="A35" s="70" t="s">
        <v>14</v>
      </c>
      <c r="B35" s="206"/>
      <c r="C35" s="206"/>
      <c r="D35" s="74"/>
      <c r="E35" s="79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 customHeight="1">
      <c r="A36" s="71" t="s">
        <v>61</v>
      </c>
      <c r="B36" s="209">
        <f t="shared" ref="B36:C37" si="0">B28+B32</f>
        <v>46560</v>
      </c>
      <c r="C36" s="209">
        <f t="shared" si="0"/>
        <v>45898</v>
      </c>
      <c r="D36" s="126">
        <f>IF(B36&gt;0,C36-B36,0)</f>
        <v>-662</v>
      </c>
      <c r="E36" s="127">
        <f>IFERROR((C36-B36)/B36*100,0)</f>
        <v>-1.4218213058419245</v>
      </c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 customHeight="1">
      <c r="A37" s="71" t="s">
        <v>62</v>
      </c>
      <c r="B37" s="209">
        <f t="shared" si="0"/>
        <v>2359.5</v>
      </c>
      <c r="C37" s="209">
        <f t="shared" si="0"/>
        <v>2129.8000000000002</v>
      </c>
      <c r="D37" s="126">
        <f>IF(B37&gt;0,C37-B37,0)</f>
        <v>-229.69999999999982</v>
      </c>
      <c r="E37" s="127">
        <f>IFERROR((C37-B37)/B37*100,0)</f>
        <v>-9.7351133714770004</v>
      </c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 customHeight="1">
      <c r="A38" s="68" t="s">
        <v>14</v>
      </c>
      <c r="B38" s="208">
        <f>B30+B34</f>
        <v>48919.5</v>
      </c>
      <c r="C38" s="208">
        <f>C30+C34</f>
        <v>48027.8</v>
      </c>
      <c r="D38" s="124">
        <f>SUM(D36:D37)</f>
        <v>-891.69999999999982</v>
      </c>
      <c r="E38" s="125">
        <f>IFERROR((C38-B38)/B38*100,0)</f>
        <v>-1.82279050276474</v>
      </c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 customHeight="1">
      <c r="A39" s="66"/>
      <c r="B39" s="205"/>
      <c r="C39" s="205"/>
      <c r="D39" s="73"/>
      <c r="E39" s="78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 customHeight="1">
      <c r="A40" s="69" t="s">
        <v>64</v>
      </c>
      <c r="B40" s="205"/>
      <c r="C40" s="205"/>
      <c r="D40" s="73"/>
      <c r="E40" s="78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 customHeight="1">
      <c r="A41" s="70" t="s">
        <v>60</v>
      </c>
      <c r="B41" s="206"/>
      <c r="C41" s="206"/>
      <c r="D41" s="74"/>
      <c r="E41" s="79"/>
      <c r="F41"/>
      <c r="G41"/>
      <c r="H41"/>
      <c r="I41"/>
      <c r="J41"/>
      <c r="K41"/>
      <c r="L41"/>
      <c r="M41"/>
      <c r="N41"/>
      <c r="O41"/>
      <c r="P41"/>
      <c r="Q41" s="63"/>
    </row>
    <row r="42" spans="1:17" ht="12.75" customHeight="1">
      <c r="A42" s="71" t="s">
        <v>61</v>
      </c>
      <c r="B42" s="209">
        <f>B28/15</f>
        <v>3050.8</v>
      </c>
      <c r="C42" s="209">
        <f t="shared" ref="C42:C44" si="1">C28/15</f>
        <v>3003.9333333333334</v>
      </c>
      <c r="D42" s="126">
        <f>IF(B42&gt;0,C42-B42,0)</f>
        <v>-46.866666666666788</v>
      </c>
      <c r="E42" s="127">
        <f>IFERROR((C42-B42)/B42*100,0)</f>
        <v>-1.5362090817709055</v>
      </c>
      <c r="F42"/>
      <c r="G42"/>
      <c r="H42"/>
      <c r="I42"/>
      <c r="J42"/>
      <c r="K42"/>
      <c r="L42"/>
      <c r="M42"/>
      <c r="N42"/>
      <c r="O42"/>
      <c r="P42"/>
      <c r="Q42" s="63"/>
    </row>
    <row r="43" spans="1:17" ht="12.75" customHeight="1">
      <c r="A43" s="71" t="s">
        <v>62</v>
      </c>
      <c r="B43" s="209">
        <f t="shared" ref="B43:B44" si="2">B29/15</f>
        <v>136.63333333333333</v>
      </c>
      <c r="C43" s="209">
        <f t="shared" si="1"/>
        <v>114.18666666666667</v>
      </c>
      <c r="D43" s="126">
        <f>IF(B43&gt;0,C43-B43,0)</f>
        <v>-22.446666666666658</v>
      </c>
      <c r="E43" s="127">
        <f>IFERROR((C43-B43)/B43*100,0)</f>
        <v>-16.428397170041467</v>
      </c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 customHeight="1">
      <c r="A44" s="68" t="s">
        <v>14</v>
      </c>
      <c r="B44" s="208">
        <f t="shared" si="2"/>
        <v>3187.4333333333334</v>
      </c>
      <c r="C44" s="208">
        <f t="shared" si="1"/>
        <v>3118.1200000000003</v>
      </c>
      <c r="D44" s="124">
        <f>SUM(D42:D43)</f>
        <v>-69.313333333333446</v>
      </c>
      <c r="E44" s="125">
        <f>IFERROR((C44-B44)/B44*100,0)</f>
        <v>-2.1745814291540646</v>
      </c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 customHeight="1">
      <c r="A45" s="70" t="s">
        <v>63</v>
      </c>
      <c r="B45" s="206"/>
      <c r="C45" s="206"/>
      <c r="D45" s="74"/>
      <c r="E45" s="79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 customHeight="1">
      <c r="A46" s="71" t="s">
        <v>61</v>
      </c>
      <c r="B46" s="209">
        <f>B32/12</f>
        <v>66.5</v>
      </c>
      <c r="C46" s="209">
        <f t="shared" ref="C46:C48" si="3">C32/12</f>
        <v>69.916666666666671</v>
      </c>
      <c r="D46" s="126">
        <f>IF(B46&gt;0,C46-B46,0)</f>
        <v>3.4166666666666714</v>
      </c>
      <c r="E46" s="127">
        <f>IFERROR((C46-B46)/B46*100,0)</f>
        <v>5.1378446115288297</v>
      </c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 customHeight="1">
      <c r="A47" s="71" t="s">
        <v>62</v>
      </c>
      <c r="B47" s="209">
        <f t="shared" ref="B47:B48" si="4">B33/12</f>
        <v>25.833333333333332</v>
      </c>
      <c r="C47" s="209">
        <f t="shared" si="3"/>
        <v>34.75</v>
      </c>
      <c r="D47" s="126">
        <f>IF(B47&gt;0,C47-B47,0)</f>
        <v>8.9166666666666679</v>
      </c>
      <c r="E47" s="127">
        <f>IFERROR((C47-B47)/B47*100,0)</f>
        <v>34.516129032258071</v>
      </c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 customHeight="1">
      <c r="A48" s="68" t="s">
        <v>14</v>
      </c>
      <c r="B48" s="208">
        <f t="shared" si="4"/>
        <v>92.333333333333329</v>
      </c>
      <c r="C48" s="208">
        <f t="shared" si="3"/>
        <v>104.66666666666667</v>
      </c>
      <c r="D48" s="124">
        <f>SUM(D46:D47)</f>
        <v>12.333333333333339</v>
      </c>
      <c r="E48" s="125">
        <f>IFERROR((C48-B48)/B48*100,0)</f>
        <v>13.357400722021673</v>
      </c>
      <c r="F48"/>
      <c r="G48"/>
      <c r="H48"/>
      <c r="I48"/>
      <c r="J48"/>
      <c r="K48"/>
      <c r="L48"/>
      <c r="M48"/>
      <c r="N48"/>
      <c r="O48"/>
      <c r="P48"/>
      <c r="Q48"/>
    </row>
    <row r="49" spans="1:5" ht="12.75" customHeight="1">
      <c r="A49" s="70" t="s">
        <v>14</v>
      </c>
      <c r="B49" s="206"/>
      <c r="C49" s="206"/>
      <c r="D49" s="74"/>
      <c r="E49" s="79"/>
    </row>
    <row r="50" spans="1:5" ht="12.75" customHeight="1">
      <c r="A50" s="71" t="s">
        <v>61</v>
      </c>
      <c r="B50" s="209">
        <f t="shared" ref="B50:C51" si="5">B42+B46</f>
        <v>3117.3</v>
      </c>
      <c r="C50" s="209">
        <f t="shared" si="5"/>
        <v>3073.85</v>
      </c>
      <c r="D50" s="126">
        <f>IF(B50&gt;0,C50-B50,0)</f>
        <v>-43.450000000000273</v>
      </c>
      <c r="E50" s="127">
        <f>IFERROR((C50-B50)/B50*100,0)</f>
        <v>-1.3938344079812746</v>
      </c>
    </row>
    <row r="51" spans="1:5" ht="12.75" customHeight="1">
      <c r="A51" s="71" t="s">
        <v>62</v>
      </c>
      <c r="B51" s="209">
        <f t="shared" si="5"/>
        <v>162.46666666666667</v>
      </c>
      <c r="C51" s="209">
        <f t="shared" si="5"/>
        <v>148.93666666666667</v>
      </c>
      <c r="D51" s="126">
        <f>IF(B51&gt;0,C51-B51,0)</f>
        <v>-13.530000000000001</v>
      </c>
      <c r="E51" s="127">
        <f>IFERROR((C51-B51)/B51*100,0)</f>
        <v>-8.3278621255642182</v>
      </c>
    </row>
    <row r="52" spans="1:5" ht="12.75" customHeight="1">
      <c r="A52" s="68" t="s">
        <v>14</v>
      </c>
      <c r="B52" s="208">
        <f>B44+B48</f>
        <v>3279.7666666666669</v>
      </c>
      <c r="C52" s="208">
        <f>C44+C48</f>
        <v>3222.7866666666669</v>
      </c>
      <c r="D52" s="124">
        <f>SUM(D50:D51)</f>
        <v>-56.980000000000274</v>
      </c>
      <c r="E52" s="125">
        <f>IFERROR((C52-B52)/B52*100,0)</f>
        <v>-1.7373187116969706</v>
      </c>
    </row>
  </sheetData>
  <protectedRanges>
    <protectedRange password="C569" sqref="C3:C4 B14:C15 B18:C19 B28:C29 B32:C33" name="Range1" securityDescriptor="O:WDG:WDD:(A;;CC;;;S-1-5-21-3599962093-481152596-4069877888-3211)"/>
    <protectedRange password="C569" sqref="C2" name="Range1_1" securityDescriptor="O:WDG:WDD:(A;;CC;;;S-1-5-21-3599962093-481152596-4069877888-3211)"/>
  </protectedRanges>
  <conditionalFormatting sqref="D14:E52">
    <cfRule type="cellIs" dxfId="2" priority="1" operator="lessThan">
      <formula>0</formula>
    </cfRule>
  </conditionalFormatting>
  <hyperlinks>
    <hyperlink ref="C4" r:id="rId1" xr:uid="{00000000-0004-0000-0800-000000000000}"/>
  </hyperlinks>
  <pageMargins left="0.7" right="0.7" top="0.75" bottom="0.75" header="0.3" footer="0.3"/>
  <pageSetup scale="86" orientation="portrait" r:id="rId2"/>
  <headerFooter>
    <oddHeader>&amp;L&amp;"-,Bold"&amp;14Connecticut State Colleges &amp; Universities (ConnSCU) PRELIMINARY Fall Enrollment Reporting Template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148a5e49-fc42-40bb-80d5-f03000fed59d" xsi:nil="true"/>
    <lcf76f155ced4ddcb4097134ff3c332f xmlns="fa80f598-d2e1-455f-a48f-7fda2585077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8C7B3CABB664FA5328F0E353BD534" ma:contentTypeVersion="16" ma:contentTypeDescription="Create a new document." ma:contentTypeScope="" ma:versionID="6e9002b0d85383955d52becd30b0d688">
  <xsd:schema xmlns:xsd="http://www.w3.org/2001/XMLSchema" xmlns:xs="http://www.w3.org/2001/XMLSchema" xmlns:p="http://schemas.microsoft.com/office/2006/metadata/properties" xmlns:ns1="http://schemas.microsoft.com/sharepoint/v3" xmlns:ns2="148a5e49-fc42-40bb-80d5-f03000fed59d" xmlns:ns3="fa80f598-d2e1-455f-a48f-7fda25850771" targetNamespace="http://schemas.microsoft.com/office/2006/metadata/properties" ma:root="true" ma:fieldsID="88b7f3183d9aba6656178adc6a594fb7" ns1:_="" ns2:_="" ns3:_="">
    <xsd:import namespace="http://schemas.microsoft.com/sharepoint/v3"/>
    <xsd:import namespace="148a5e49-fc42-40bb-80d5-f03000fed59d"/>
    <xsd:import namespace="fa80f598-d2e1-455f-a48f-7fda258507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a5e49-fc42-40bb-80d5-f03000fed5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168dfe8-5243-434f-8fc7-cebdfd06dabc}" ma:internalName="TaxCatchAll" ma:showField="CatchAllData" ma:web="148a5e49-fc42-40bb-80d5-f03000fed5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0f598-d2e1-455f-a48f-7fda25850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8d229a5-b01e-474a-aefe-94e0a66f8f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DE236E-0D0B-4562-9EBD-7D8213694C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48a5e49-fc42-40bb-80d5-f03000fed59d"/>
    <ds:schemaRef ds:uri="fa80f598-d2e1-455f-a48f-7fda25850771"/>
  </ds:schemaRefs>
</ds:datastoreItem>
</file>

<file path=customXml/itemProps2.xml><?xml version="1.0" encoding="utf-8"?>
<ds:datastoreItem xmlns:ds="http://schemas.openxmlformats.org/officeDocument/2006/customXml" ds:itemID="{C4CDA7EE-DA52-4FE6-97BC-7693E02EC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8a5e49-fc42-40bb-80d5-f03000fed59d"/>
    <ds:schemaRef ds:uri="fa80f598-d2e1-455f-a48f-7fda25850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712211-C0D4-49A3-B6CE-23FC86318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System-Same-Time</vt:lpstr>
      <vt:lpstr>CSU UG-GR-Same-Time</vt:lpstr>
      <vt:lpstr>System-Census</vt:lpstr>
      <vt:lpstr>CSU UG-GR-Census</vt:lpstr>
      <vt:lpstr>DATE</vt:lpstr>
      <vt:lpstr>CCC</vt:lpstr>
      <vt:lpstr>COSC</vt:lpstr>
      <vt:lpstr>Central</vt:lpstr>
      <vt:lpstr>Eastern</vt:lpstr>
      <vt:lpstr>Southern</vt:lpstr>
      <vt:lpstr>Western</vt:lpstr>
      <vt:lpstr>'CSU UG-GR-Census'!Print_Area</vt:lpstr>
      <vt:lpstr>'CSU UG-GR-Same-Time'!Print_Area</vt:lpstr>
      <vt:lpstr>'System-Census'!Print_Area</vt:lpstr>
      <vt:lpstr>'System-Same-Time'!Print_Area</vt:lpstr>
    </vt:vector>
  </TitlesOfParts>
  <Manager/>
  <Company>BOTCTCC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Klimczak, Benjamin</dc:creator>
  <cp:keywords/>
  <dc:description/>
  <cp:lastModifiedBy>oscar rivera</cp:lastModifiedBy>
  <cp:revision/>
  <dcterms:created xsi:type="dcterms:W3CDTF">2013-07-12T12:10:41Z</dcterms:created>
  <dcterms:modified xsi:type="dcterms:W3CDTF">2024-04-01T12:30:35Z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0x010100AE08C7B3CABB664FA5328F0E353BD534</vt:lpwstr>
  </property>
  <property fmtid="{D5CDD505-2E9C-101B-9397-08002B2CF9AE}" pid="3" name="Order">
    <vt:r8>18602200</vt:r8>
  </property>
  <property fmtid="{D5CDD505-2E9C-101B-9397-08002B2CF9AE}" pid="4" name="MediaServiceImageTags">
    <vt:lpwstr/>
  </property>
</Properties>
</file>