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FS01.sys.commnet.edu\Users$\00060458\Enclave-Transfer\"/>
    </mc:Choice>
  </mc:AlternateContent>
  <xr:revisionPtr revIDLastSave="0" documentId="13_ncr:1_{864028F1-53B8-40A4-BFBF-CAB2092FC0BA}" xr6:coauthVersionLast="47" xr6:coauthVersionMax="47" xr10:uidLastSave="{00000000-0000-0000-0000-000000000000}"/>
  <bookViews>
    <workbookView xWindow="2145" yWindow="540" windowWidth="20940" windowHeight="14130" tabRatio="772" firstSheet="2" activeTab="2" xr2:uid="{00000000-000D-0000-FFFF-FFFF00000000}"/>
  </bookViews>
  <sheets>
    <sheet name="System-Same-Time" sheetId="1" state="hidden" r:id="rId1"/>
    <sheet name="CSU UG-GR-Same-Time" sheetId="9" state="hidden" r:id="rId2"/>
    <sheet name="System-Census" sheetId="2" r:id="rId3"/>
    <sheet name="CSU UG-GR-Census" sheetId="10" r:id="rId4"/>
    <sheet name="DATE" sheetId="16" state="hidden" r:id="rId5"/>
    <sheet name="CCC" sheetId="3" state="hidden" r:id="rId6"/>
    <sheet name="COSC" sheetId="8" state="hidden" r:id="rId7"/>
    <sheet name="Central" sheetId="12" state="hidden" r:id="rId8"/>
    <sheet name="Eastern" sheetId="13" state="hidden" r:id="rId9"/>
    <sheet name="Southern" sheetId="14" state="hidden" r:id="rId10"/>
    <sheet name="Western" sheetId="15" state="hidden" r:id="rId11"/>
  </sheets>
  <definedNames>
    <definedName name="OLE_LINK2" localSheetId="5">CCC!#REF!</definedName>
    <definedName name="_xlnm.Print_Area" localSheetId="3">'CSU UG-GR-Census'!$A$1:$Q$47</definedName>
    <definedName name="_xlnm.Print_Area" localSheetId="1">'CSU UG-GR-Same-Time'!$A$1:$Q$47</definedName>
    <definedName name="_xlnm.Print_Area" localSheetId="2">'System-Census'!$A$1:$V$47</definedName>
    <definedName name="_xlnm.Print_Area" localSheetId="0">'System-Same-Time'!$A$1:$V$46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2" l="1"/>
  <c r="V23" i="2"/>
  <c r="V24" i="2"/>
  <c r="V25" i="2"/>
  <c r="V26" i="2"/>
  <c r="V27" i="2"/>
  <c r="V28" i="2"/>
  <c r="V29" i="2"/>
  <c r="V21" i="2"/>
  <c r="C30" i="12" l="1"/>
  <c r="B30" i="12"/>
  <c r="C23" i="12"/>
  <c r="B23" i="12"/>
  <c r="C22" i="12"/>
  <c r="B22" i="12"/>
  <c r="C20" i="12"/>
  <c r="B20" i="12"/>
  <c r="C16" i="12"/>
  <c r="C24" i="12" s="1"/>
  <c r="B16" i="12"/>
  <c r="B24" i="12" s="1"/>
  <c r="C45" i="3" l="1"/>
  <c r="C47" i="1" l="1"/>
  <c r="P23" i="1"/>
  <c r="V23" i="1" s="1"/>
  <c r="P22" i="1"/>
  <c r="V22" i="1" s="1"/>
  <c r="P21" i="1"/>
  <c r="V21" i="1" s="1"/>
  <c r="C9" i="15" l="1"/>
  <c r="B9" i="15"/>
  <c r="C9" i="14"/>
  <c r="B9" i="14"/>
  <c r="C9" i="13"/>
  <c r="B9" i="13"/>
  <c r="C9" i="12"/>
  <c r="B9" i="12"/>
  <c r="C9" i="8"/>
  <c r="B9" i="8"/>
  <c r="B34" i="12"/>
  <c r="C34" i="12"/>
  <c r="B36" i="12" l="1"/>
  <c r="B34" i="8" l="1"/>
  <c r="C34" i="8"/>
  <c r="D14" i="8" l="1"/>
  <c r="E14" i="8"/>
  <c r="D15" i="8"/>
  <c r="E15" i="8"/>
  <c r="E16" i="8"/>
  <c r="D18" i="8"/>
  <c r="E18" i="8"/>
  <c r="D16" i="8" l="1"/>
  <c r="P12" i="1"/>
  <c r="P34" i="1" s="1"/>
  <c r="P11" i="1"/>
  <c r="P33" i="1" s="1"/>
  <c r="P10" i="1"/>
  <c r="P32" i="1" s="1"/>
  <c r="E33" i="13" l="1"/>
  <c r="D33" i="13"/>
  <c r="E32" i="13"/>
  <c r="D32" i="13"/>
  <c r="E20" i="13"/>
  <c r="E19" i="13"/>
  <c r="D19" i="13"/>
  <c r="E18" i="13"/>
  <c r="D18" i="13"/>
  <c r="D34" i="13" l="1"/>
  <c r="D20" i="13"/>
  <c r="E33" i="15"/>
  <c r="D33" i="15"/>
  <c r="E32" i="15"/>
  <c r="D32" i="15"/>
  <c r="E20" i="15"/>
  <c r="E19" i="15"/>
  <c r="D19" i="15"/>
  <c r="E18" i="15"/>
  <c r="D18" i="15"/>
  <c r="D34" i="15" l="1"/>
  <c r="D20" i="15"/>
  <c r="E33" i="14"/>
  <c r="D33" i="14"/>
  <c r="E32" i="14"/>
  <c r="D32" i="14"/>
  <c r="E20" i="14"/>
  <c r="E19" i="14"/>
  <c r="D19" i="14"/>
  <c r="E18" i="14"/>
  <c r="D18" i="14"/>
  <c r="D34" i="14" l="1"/>
  <c r="D20" i="14"/>
  <c r="E33" i="12"/>
  <c r="D33" i="12"/>
  <c r="E32" i="12"/>
  <c r="D32" i="12"/>
  <c r="E19" i="12"/>
  <c r="D19" i="12"/>
  <c r="E18" i="12"/>
  <c r="D18" i="12"/>
  <c r="E20" i="12"/>
  <c r="D34" i="12" l="1"/>
  <c r="D20" i="12"/>
  <c r="E33" i="8"/>
  <c r="D33" i="8"/>
  <c r="E32" i="8"/>
  <c r="D32" i="8"/>
  <c r="E19" i="8"/>
  <c r="D19" i="8"/>
  <c r="E20" i="8"/>
  <c r="D34" i="8" l="1"/>
  <c r="D20" i="8"/>
  <c r="C43" i="3"/>
  <c r="C47" i="3" s="1"/>
  <c r="A3" i="2" l="1"/>
  <c r="A3" i="10" s="1"/>
  <c r="A20" i="2"/>
  <c r="A21" i="10" s="1"/>
  <c r="J8" i="9"/>
  <c r="G7" i="9"/>
  <c r="M8" i="10"/>
  <c r="M7" i="10"/>
  <c r="J8" i="10"/>
  <c r="J7" i="10"/>
  <c r="G8" i="10"/>
  <c r="G7" i="10"/>
  <c r="D8" i="10"/>
  <c r="D7" i="10"/>
  <c r="T8" i="2"/>
  <c r="S8" i="2"/>
  <c r="R8" i="2"/>
  <c r="Q8" i="2"/>
  <c r="P8" i="2"/>
  <c r="T7" i="2"/>
  <c r="S7" i="2"/>
  <c r="R7" i="2"/>
  <c r="Q7" i="2"/>
  <c r="P7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M8" i="9" l="1"/>
  <c r="M7" i="9"/>
  <c r="J7" i="9"/>
  <c r="G8" i="9"/>
  <c r="D8" i="9"/>
  <c r="D7" i="9"/>
  <c r="S8" i="1"/>
  <c r="T8" i="1"/>
  <c r="R8" i="1"/>
  <c r="Q8" i="1"/>
  <c r="S7" i="1"/>
  <c r="T7" i="1"/>
  <c r="R7" i="1"/>
  <c r="Q7" i="1"/>
  <c r="P8" i="1"/>
  <c r="P7" i="1"/>
  <c r="E8" i="1"/>
  <c r="F8" i="1"/>
  <c r="G8" i="1"/>
  <c r="H8" i="1"/>
  <c r="I8" i="1"/>
  <c r="J8" i="1"/>
  <c r="K8" i="1"/>
  <c r="L8" i="1"/>
  <c r="M8" i="1"/>
  <c r="N8" i="1"/>
  <c r="D8" i="1"/>
  <c r="C8" i="1"/>
  <c r="E7" i="1"/>
  <c r="F7" i="1"/>
  <c r="G7" i="1"/>
  <c r="H7" i="1"/>
  <c r="I7" i="1"/>
  <c r="J7" i="1"/>
  <c r="K7" i="1"/>
  <c r="L7" i="1"/>
  <c r="M7" i="1"/>
  <c r="N7" i="1"/>
  <c r="D7" i="1"/>
  <c r="C7" i="1"/>
  <c r="A20" i="1"/>
  <c r="A9" i="1"/>
  <c r="B17" i="16"/>
  <c r="A3" i="1" s="1"/>
  <c r="B16" i="16"/>
  <c r="A2" i="1" l="1"/>
  <c r="C46" i="1"/>
  <c r="B42" i="12"/>
  <c r="C47" i="15" l="1"/>
  <c r="B47" i="15"/>
  <c r="C46" i="15"/>
  <c r="B46" i="15"/>
  <c r="C43" i="15"/>
  <c r="B43" i="15"/>
  <c r="C42" i="15"/>
  <c r="B42" i="15"/>
  <c r="C37" i="15"/>
  <c r="B37" i="15"/>
  <c r="C36" i="15"/>
  <c r="B36" i="15"/>
  <c r="C34" i="15"/>
  <c r="B34" i="15"/>
  <c r="B48" i="15" s="1"/>
  <c r="C44" i="15"/>
  <c r="C50" i="15" l="1"/>
  <c r="D46" i="15"/>
  <c r="D47" i="15"/>
  <c r="C51" i="15"/>
  <c r="B51" i="15"/>
  <c r="C48" i="15"/>
  <c r="E48" i="15" s="1"/>
  <c r="E34" i="15"/>
  <c r="E46" i="15"/>
  <c r="E47" i="15"/>
  <c r="B38" i="15"/>
  <c r="B50" i="15"/>
  <c r="B44" i="15"/>
  <c r="B52" i="15" s="1"/>
  <c r="C38" i="15"/>
  <c r="D48" i="15" l="1"/>
  <c r="C52" i="15"/>
  <c r="C47" i="14"/>
  <c r="B47" i="14"/>
  <c r="C46" i="14"/>
  <c r="B46" i="14"/>
  <c r="C43" i="14"/>
  <c r="B43" i="14"/>
  <c r="C42" i="14"/>
  <c r="B42" i="14"/>
  <c r="C37" i="14"/>
  <c r="B37" i="14"/>
  <c r="C36" i="14"/>
  <c r="B36" i="14"/>
  <c r="C34" i="14"/>
  <c r="B34" i="14"/>
  <c r="B48" i="14" s="1"/>
  <c r="C44" i="14"/>
  <c r="D46" i="14" l="1"/>
  <c r="B38" i="14"/>
  <c r="B50" i="14"/>
  <c r="D47" i="14"/>
  <c r="C48" i="14"/>
  <c r="E48" i="14" s="1"/>
  <c r="E34" i="14"/>
  <c r="E46" i="14"/>
  <c r="E47" i="14"/>
  <c r="C50" i="14"/>
  <c r="B51" i="14"/>
  <c r="C51" i="14"/>
  <c r="B44" i="14"/>
  <c r="B52" i="14" s="1"/>
  <c r="C38" i="14"/>
  <c r="D48" i="14" l="1"/>
  <c r="C52" i="14"/>
  <c r="C47" i="13"/>
  <c r="B47" i="13"/>
  <c r="C46" i="13"/>
  <c r="B46" i="13"/>
  <c r="C43" i="13"/>
  <c r="B43" i="13"/>
  <c r="C42" i="13"/>
  <c r="B42" i="13"/>
  <c r="C37" i="13"/>
  <c r="B37" i="13"/>
  <c r="C36" i="13"/>
  <c r="B36" i="13"/>
  <c r="C34" i="13"/>
  <c r="B34" i="13"/>
  <c r="B48" i="13" s="1"/>
  <c r="C44" i="13"/>
  <c r="C50" i="13" l="1"/>
  <c r="D46" i="13"/>
  <c r="D47" i="13"/>
  <c r="B38" i="13"/>
  <c r="C48" i="13"/>
  <c r="E48" i="13" s="1"/>
  <c r="E34" i="13"/>
  <c r="E46" i="13"/>
  <c r="E47" i="13"/>
  <c r="C51" i="13"/>
  <c r="B50" i="13"/>
  <c r="B51" i="13"/>
  <c r="B44" i="13"/>
  <c r="B52" i="13" s="1"/>
  <c r="C38" i="13"/>
  <c r="D48" i="13" l="1"/>
  <c r="C52" i="13"/>
  <c r="C47" i="12"/>
  <c r="B47" i="12"/>
  <c r="C46" i="12"/>
  <c r="B46" i="12"/>
  <c r="B44" i="12"/>
  <c r="C43" i="12"/>
  <c r="B43" i="12"/>
  <c r="C42" i="12"/>
  <c r="C37" i="12"/>
  <c r="B37" i="12"/>
  <c r="C36" i="12"/>
  <c r="B48" i="12"/>
  <c r="C44" i="12"/>
  <c r="D47" i="12" l="1"/>
  <c r="B52" i="12"/>
  <c r="C38" i="12"/>
  <c r="B38" i="12"/>
  <c r="C48" i="12"/>
  <c r="E48" i="12" s="1"/>
  <c r="E34" i="12"/>
  <c r="B50" i="12"/>
  <c r="D46" i="12"/>
  <c r="C50" i="12"/>
  <c r="E46" i="12"/>
  <c r="E47" i="12"/>
  <c r="C51" i="12"/>
  <c r="B51" i="12"/>
  <c r="C52" i="12" l="1"/>
  <c r="D48" i="12"/>
  <c r="C47" i="8"/>
  <c r="B47" i="8"/>
  <c r="C46" i="8"/>
  <c r="B46" i="8"/>
  <c r="C43" i="8"/>
  <c r="B43" i="8"/>
  <c r="C42" i="8"/>
  <c r="B42" i="8"/>
  <c r="C37" i="8"/>
  <c r="P14" i="1" s="1"/>
  <c r="B37" i="8"/>
  <c r="P25" i="1" s="1"/>
  <c r="V25" i="1" s="1"/>
  <c r="C36" i="8"/>
  <c r="P13" i="1" s="1"/>
  <c r="B36" i="8"/>
  <c r="P24" i="1" s="1"/>
  <c r="V24" i="1" s="1"/>
  <c r="B48" i="8"/>
  <c r="C44" i="8"/>
  <c r="B44" i="8"/>
  <c r="P35" i="1" l="1"/>
  <c r="P36" i="1"/>
  <c r="D46" i="8"/>
  <c r="D47" i="8"/>
  <c r="C48" i="8"/>
  <c r="E48" i="8" s="1"/>
  <c r="E34" i="8"/>
  <c r="E46" i="8"/>
  <c r="E47" i="8"/>
  <c r="B50" i="8"/>
  <c r="P27" i="1" s="1"/>
  <c r="V27" i="1" s="1"/>
  <c r="C51" i="8"/>
  <c r="P17" i="1" s="1"/>
  <c r="B38" i="8"/>
  <c r="P26" i="1" s="1"/>
  <c r="V26" i="1" s="1"/>
  <c r="C38" i="8"/>
  <c r="P15" i="1" s="1"/>
  <c r="B52" i="8"/>
  <c r="P29" i="1" s="1"/>
  <c r="V29" i="1" s="1"/>
  <c r="C50" i="8"/>
  <c r="P16" i="1" s="1"/>
  <c r="B51" i="8"/>
  <c r="P28" i="1" s="1"/>
  <c r="V28" i="1" s="1"/>
  <c r="P38" i="1" l="1"/>
  <c r="P37" i="1"/>
  <c r="P39" i="1"/>
  <c r="D48" i="8"/>
  <c r="C52" i="8"/>
  <c r="P18" i="1" s="1"/>
  <c r="P40" i="1" s="1"/>
  <c r="E45" i="3"/>
  <c r="E49" i="3" s="1"/>
  <c r="D45" i="3"/>
  <c r="D49" i="3" s="1"/>
  <c r="E44" i="3"/>
  <c r="E48" i="3" s="1"/>
  <c r="D44" i="3"/>
  <c r="D48" i="3" s="1"/>
  <c r="E43" i="3"/>
  <c r="E47" i="3" s="1"/>
  <c r="D43" i="3"/>
  <c r="D47" i="3" s="1"/>
  <c r="C49" i="3"/>
  <c r="C44" i="3"/>
  <c r="C48" i="3" s="1"/>
  <c r="N18" i="2"/>
  <c r="N40" i="2" s="1"/>
  <c r="M18" i="2"/>
  <c r="M40" i="2" s="1"/>
  <c r="L18" i="2"/>
  <c r="L40" i="2" s="1"/>
  <c r="K18" i="2"/>
  <c r="K40" i="2" s="1"/>
  <c r="J18" i="2"/>
  <c r="J40" i="2" s="1"/>
  <c r="I18" i="2"/>
  <c r="I40" i="2" s="1"/>
  <c r="H18" i="2"/>
  <c r="H40" i="2" s="1"/>
  <c r="G18" i="2"/>
  <c r="G40" i="2" s="1"/>
  <c r="F18" i="2"/>
  <c r="F40" i="2" s="1"/>
  <c r="E18" i="2"/>
  <c r="E40" i="2" s="1"/>
  <c r="D18" i="2"/>
  <c r="D40" i="2" s="1"/>
  <c r="C18" i="2"/>
  <c r="C40" i="2" s="1"/>
  <c r="N17" i="2"/>
  <c r="N39" i="2" s="1"/>
  <c r="M17" i="2"/>
  <c r="M39" i="2" s="1"/>
  <c r="L17" i="2"/>
  <c r="L39" i="2" s="1"/>
  <c r="K17" i="2"/>
  <c r="K39" i="2" s="1"/>
  <c r="J17" i="2"/>
  <c r="J39" i="2" s="1"/>
  <c r="I17" i="2"/>
  <c r="I39" i="2" s="1"/>
  <c r="H17" i="2"/>
  <c r="H39" i="2" s="1"/>
  <c r="G17" i="2"/>
  <c r="G39" i="2" s="1"/>
  <c r="F17" i="2"/>
  <c r="F39" i="2" s="1"/>
  <c r="E17" i="2"/>
  <c r="E39" i="2" s="1"/>
  <c r="D17" i="2"/>
  <c r="D39" i="2" s="1"/>
  <c r="C17" i="2"/>
  <c r="C39" i="2" s="1"/>
  <c r="N16" i="2"/>
  <c r="N38" i="2" s="1"/>
  <c r="M16" i="2"/>
  <c r="M38" i="2" s="1"/>
  <c r="L16" i="2"/>
  <c r="L38" i="2" s="1"/>
  <c r="K16" i="2"/>
  <c r="K38" i="2" s="1"/>
  <c r="J16" i="2"/>
  <c r="J38" i="2" s="1"/>
  <c r="I16" i="2"/>
  <c r="I38" i="2" s="1"/>
  <c r="H16" i="2"/>
  <c r="H38" i="2" s="1"/>
  <c r="G16" i="2"/>
  <c r="G38" i="2" s="1"/>
  <c r="F16" i="2"/>
  <c r="F38" i="2" s="1"/>
  <c r="E16" i="2"/>
  <c r="E38" i="2" s="1"/>
  <c r="D16" i="2"/>
  <c r="D38" i="2" s="1"/>
  <c r="C16" i="2"/>
  <c r="C38" i="2" s="1"/>
  <c r="N15" i="2"/>
  <c r="N37" i="2" s="1"/>
  <c r="M15" i="2"/>
  <c r="M37" i="2" s="1"/>
  <c r="L15" i="2"/>
  <c r="L37" i="2" s="1"/>
  <c r="K15" i="2"/>
  <c r="K37" i="2" s="1"/>
  <c r="J15" i="2"/>
  <c r="J37" i="2" s="1"/>
  <c r="I15" i="2"/>
  <c r="I37" i="2" s="1"/>
  <c r="H15" i="2"/>
  <c r="H37" i="2" s="1"/>
  <c r="G15" i="2"/>
  <c r="G37" i="2" s="1"/>
  <c r="F15" i="2"/>
  <c r="F37" i="2" s="1"/>
  <c r="E15" i="2"/>
  <c r="E37" i="2" s="1"/>
  <c r="D15" i="2"/>
  <c r="D37" i="2" s="1"/>
  <c r="C15" i="2"/>
  <c r="C37" i="2" s="1"/>
  <c r="N14" i="2"/>
  <c r="N36" i="2" s="1"/>
  <c r="M14" i="2"/>
  <c r="M36" i="2" s="1"/>
  <c r="L14" i="2"/>
  <c r="L36" i="2" s="1"/>
  <c r="K14" i="2"/>
  <c r="K36" i="2" s="1"/>
  <c r="J14" i="2"/>
  <c r="J36" i="2" s="1"/>
  <c r="I14" i="2"/>
  <c r="I36" i="2" s="1"/>
  <c r="H14" i="2"/>
  <c r="H36" i="2" s="1"/>
  <c r="G14" i="2"/>
  <c r="G36" i="2" s="1"/>
  <c r="F14" i="2"/>
  <c r="F36" i="2" s="1"/>
  <c r="E14" i="2"/>
  <c r="E36" i="2" s="1"/>
  <c r="D14" i="2"/>
  <c r="C14" i="2"/>
  <c r="C36" i="2" s="1"/>
  <c r="N13" i="2"/>
  <c r="N35" i="2" s="1"/>
  <c r="M13" i="2"/>
  <c r="M35" i="2" s="1"/>
  <c r="L13" i="2"/>
  <c r="L35" i="2" s="1"/>
  <c r="K13" i="2"/>
  <c r="K35" i="2" s="1"/>
  <c r="J13" i="2"/>
  <c r="J35" i="2" s="1"/>
  <c r="I13" i="2"/>
  <c r="I35" i="2" s="1"/>
  <c r="H13" i="2"/>
  <c r="H35" i="2" s="1"/>
  <c r="G13" i="2"/>
  <c r="G35" i="2" s="1"/>
  <c r="F13" i="2"/>
  <c r="F35" i="2" s="1"/>
  <c r="E13" i="2"/>
  <c r="E35" i="2" s="1"/>
  <c r="D13" i="2"/>
  <c r="D35" i="2" s="1"/>
  <c r="C13" i="2"/>
  <c r="C35" i="2" s="1"/>
  <c r="N12" i="2"/>
  <c r="N34" i="2" s="1"/>
  <c r="M12" i="2"/>
  <c r="M34" i="2" s="1"/>
  <c r="L12" i="2"/>
  <c r="L34" i="2" s="1"/>
  <c r="K12" i="2"/>
  <c r="K34" i="2" s="1"/>
  <c r="J12" i="2"/>
  <c r="J34" i="2" s="1"/>
  <c r="I12" i="2"/>
  <c r="I34" i="2" s="1"/>
  <c r="H12" i="2"/>
  <c r="H34" i="2" s="1"/>
  <c r="G12" i="2"/>
  <c r="G34" i="2" s="1"/>
  <c r="F12" i="2"/>
  <c r="F34" i="2" s="1"/>
  <c r="E12" i="2"/>
  <c r="E34" i="2" s="1"/>
  <c r="D12" i="2"/>
  <c r="D34" i="2" s="1"/>
  <c r="C12" i="2"/>
  <c r="C34" i="2" s="1"/>
  <c r="N11" i="2"/>
  <c r="N33" i="2" s="1"/>
  <c r="M11" i="2"/>
  <c r="M33" i="2" s="1"/>
  <c r="L11" i="2"/>
  <c r="L33" i="2" s="1"/>
  <c r="K11" i="2"/>
  <c r="K33" i="2" s="1"/>
  <c r="J11" i="2"/>
  <c r="J33" i="2" s="1"/>
  <c r="I11" i="2"/>
  <c r="I33" i="2" s="1"/>
  <c r="H11" i="2"/>
  <c r="H33" i="2" s="1"/>
  <c r="G11" i="2"/>
  <c r="G33" i="2" s="1"/>
  <c r="F11" i="2"/>
  <c r="F33" i="2" s="1"/>
  <c r="E11" i="2"/>
  <c r="E33" i="2" s="1"/>
  <c r="D11" i="2"/>
  <c r="D33" i="2" s="1"/>
  <c r="C11" i="2"/>
  <c r="C33" i="2" s="1"/>
  <c r="N10" i="2"/>
  <c r="N32" i="2" s="1"/>
  <c r="M10" i="2"/>
  <c r="M32" i="2" s="1"/>
  <c r="L10" i="2"/>
  <c r="L32" i="2" s="1"/>
  <c r="K10" i="2"/>
  <c r="K32" i="2" s="1"/>
  <c r="J10" i="2"/>
  <c r="J32" i="2" s="1"/>
  <c r="I10" i="2"/>
  <c r="I32" i="2" s="1"/>
  <c r="H10" i="2"/>
  <c r="H32" i="2" s="1"/>
  <c r="G10" i="2"/>
  <c r="G32" i="2" s="1"/>
  <c r="F10" i="2"/>
  <c r="F32" i="2" s="1"/>
  <c r="E10" i="2"/>
  <c r="E32" i="2" s="1"/>
  <c r="D10" i="2"/>
  <c r="D32" i="2" s="1"/>
  <c r="C10" i="2"/>
  <c r="N18" i="1"/>
  <c r="N40" i="1" s="1"/>
  <c r="M18" i="1"/>
  <c r="M40" i="1" s="1"/>
  <c r="L18" i="1"/>
  <c r="L40" i="1" s="1"/>
  <c r="K18" i="1"/>
  <c r="K40" i="1" s="1"/>
  <c r="J18" i="1"/>
  <c r="J40" i="1" s="1"/>
  <c r="I18" i="1"/>
  <c r="I40" i="1" s="1"/>
  <c r="H18" i="1"/>
  <c r="H40" i="1" s="1"/>
  <c r="G18" i="1"/>
  <c r="G40" i="1" s="1"/>
  <c r="F18" i="1"/>
  <c r="F40" i="1" s="1"/>
  <c r="E18" i="1"/>
  <c r="E40" i="1" s="1"/>
  <c r="D18" i="1"/>
  <c r="D40" i="1" s="1"/>
  <c r="C18" i="1"/>
  <c r="N17" i="1"/>
  <c r="N39" i="1" s="1"/>
  <c r="M17" i="1"/>
  <c r="M39" i="1" s="1"/>
  <c r="L17" i="1"/>
  <c r="L39" i="1" s="1"/>
  <c r="K17" i="1"/>
  <c r="K39" i="1" s="1"/>
  <c r="J17" i="1"/>
  <c r="J39" i="1" s="1"/>
  <c r="I17" i="1"/>
  <c r="I39" i="1" s="1"/>
  <c r="H17" i="1"/>
  <c r="H39" i="1" s="1"/>
  <c r="G17" i="1"/>
  <c r="G39" i="1" s="1"/>
  <c r="F17" i="1"/>
  <c r="F39" i="1" s="1"/>
  <c r="E17" i="1"/>
  <c r="E39" i="1" s="1"/>
  <c r="D17" i="1"/>
  <c r="D39" i="1" s="1"/>
  <c r="C17" i="1"/>
  <c r="C39" i="1" s="1"/>
  <c r="N16" i="1"/>
  <c r="N38" i="1" s="1"/>
  <c r="M16" i="1"/>
  <c r="M38" i="1" s="1"/>
  <c r="L16" i="1"/>
  <c r="L38" i="1" s="1"/>
  <c r="K16" i="1"/>
  <c r="K38" i="1" s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D16" i="1"/>
  <c r="D38" i="1" s="1"/>
  <c r="C16" i="1"/>
  <c r="C38" i="1" s="1"/>
  <c r="N15" i="1"/>
  <c r="N37" i="1" s="1"/>
  <c r="M15" i="1"/>
  <c r="M37" i="1" s="1"/>
  <c r="L15" i="1"/>
  <c r="L37" i="1" s="1"/>
  <c r="K15" i="1"/>
  <c r="K37" i="1" s="1"/>
  <c r="J15" i="1"/>
  <c r="J37" i="1" s="1"/>
  <c r="I15" i="1"/>
  <c r="I37" i="1" s="1"/>
  <c r="H15" i="1"/>
  <c r="H37" i="1" s="1"/>
  <c r="G15" i="1"/>
  <c r="G37" i="1" s="1"/>
  <c r="F15" i="1"/>
  <c r="F37" i="1" s="1"/>
  <c r="E15" i="1"/>
  <c r="E37" i="1" s="1"/>
  <c r="D15" i="1"/>
  <c r="D37" i="1" s="1"/>
  <c r="C15" i="1"/>
  <c r="C37" i="1" s="1"/>
  <c r="N14" i="1"/>
  <c r="N36" i="1" s="1"/>
  <c r="M14" i="1"/>
  <c r="M36" i="1" s="1"/>
  <c r="L14" i="1"/>
  <c r="L36" i="1" s="1"/>
  <c r="K14" i="1"/>
  <c r="K36" i="1" s="1"/>
  <c r="J14" i="1"/>
  <c r="J36" i="1" s="1"/>
  <c r="I14" i="1"/>
  <c r="I36" i="1" s="1"/>
  <c r="H14" i="1"/>
  <c r="H36" i="1" s="1"/>
  <c r="G14" i="1"/>
  <c r="G36" i="1" s="1"/>
  <c r="F14" i="1"/>
  <c r="F36" i="1" s="1"/>
  <c r="E14" i="1"/>
  <c r="E36" i="1" s="1"/>
  <c r="D14" i="1"/>
  <c r="D36" i="1" s="1"/>
  <c r="C14" i="1"/>
  <c r="C36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H13" i="1"/>
  <c r="H35" i="1" s="1"/>
  <c r="G13" i="1"/>
  <c r="G35" i="1" s="1"/>
  <c r="F13" i="1"/>
  <c r="F35" i="1" s="1"/>
  <c r="E13" i="1"/>
  <c r="E35" i="1" s="1"/>
  <c r="D13" i="1"/>
  <c r="D35" i="1" s="1"/>
  <c r="N12" i="1"/>
  <c r="N34" i="1" s="1"/>
  <c r="M12" i="1"/>
  <c r="M34" i="1" s="1"/>
  <c r="L12" i="1"/>
  <c r="L34" i="1" s="1"/>
  <c r="K12" i="1"/>
  <c r="K34" i="1" s="1"/>
  <c r="J12" i="1"/>
  <c r="J34" i="1" s="1"/>
  <c r="I12" i="1"/>
  <c r="I34" i="1" s="1"/>
  <c r="H12" i="1"/>
  <c r="H34" i="1" s="1"/>
  <c r="G12" i="1"/>
  <c r="G34" i="1" s="1"/>
  <c r="F12" i="1"/>
  <c r="F34" i="1" s="1"/>
  <c r="E12" i="1"/>
  <c r="E34" i="1" s="1"/>
  <c r="D12" i="1"/>
  <c r="D34" i="1" s="1"/>
  <c r="C12" i="1"/>
  <c r="N11" i="1"/>
  <c r="N33" i="1" s="1"/>
  <c r="M11" i="1"/>
  <c r="M33" i="1" s="1"/>
  <c r="L11" i="1"/>
  <c r="L33" i="1" s="1"/>
  <c r="K11" i="1"/>
  <c r="K33" i="1" s="1"/>
  <c r="J11" i="1"/>
  <c r="J33" i="1" s="1"/>
  <c r="I11" i="1"/>
  <c r="I33" i="1" s="1"/>
  <c r="H11" i="1"/>
  <c r="H33" i="1" s="1"/>
  <c r="G11" i="1"/>
  <c r="G33" i="1" s="1"/>
  <c r="F11" i="1"/>
  <c r="F33" i="1" s="1"/>
  <c r="E11" i="1"/>
  <c r="E33" i="1" s="1"/>
  <c r="D11" i="1"/>
  <c r="D33" i="1" s="1"/>
  <c r="C11" i="1"/>
  <c r="C33" i="1" s="1"/>
  <c r="N10" i="1"/>
  <c r="N32" i="1" s="1"/>
  <c r="M10" i="1"/>
  <c r="M32" i="1" s="1"/>
  <c r="L10" i="1"/>
  <c r="L32" i="1" s="1"/>
  <c r="K10" i="1"/>
  <c r="K32" i="1" s="1"/>
  <c r="J10" i="1"/>
  <c r="J32" i="1" s="1"/>
  <c r="I10" i="1"/>
  <c r="I32" i="1" s="1"/>
  <c r="H10" i="1"/>
  <c r="H32" i="1" s="1"/>
  <c r="G10" i="1"/>
  <c r="G32" i="1" s="1"/>
  <c r="F10" i="1"/>
  <c r="F32" i="1" s="1"/>
  <c r="E10" i="1"/>
  <c r="E32" i="1" s="1"/>
  <c r="D10" i="1"/>
  <c r="D32" i="1" s="1"/>
  <c r="C13" i="1"/>
  <c r="C35" i="1" s="1"/>
  <c r="C10" i="1"/>
  <c r="C32" i="1" s="1"/>
  <c r="N19" i="10"/>
  <c r="N41" i="10" s="1"/>
  <c r="M19" i="10"/>
  <c r="M41" i="10" s="1"/>
  <c r="L19" i="10"/>
  <c r="L41" i="10" s="1"/>
  <c r="K19" i="10"/>
  <c r="K41" i="10" s="1"/>
  <c r="J19" i="10"/>
  <c r="J41" i="10" s="1"/>
  <c r="I19" i="10"/>
  <c r="I41" i="10" s="1"/>
  <c r="H19" i="10"/>
  <c r="H41" i="10" s="1"/>
  <c r="G19" i="10"/>
  <c r="G41" i="10" s="1"/>
  <c r="F19" i="10"/>
  <c r="F41" i="10" s="1"/>
  <c r="E19" i="10"/>
  <c r="E41" i="10" s="1"/>
  <c r="D19" i="10"/>
  <c r="D41" i="10" s="1"/>
  <c r="C19" i="10"/>
  <c r="C41" i="10" s="1"/>
  <c r="N18" i="10"/>
  <c r="N40" i="10" s="1"/>
  <c r="M18" i="10"/>
  <c r="M40" i="10" s="1"/>
  <c r="L18" i="10"/>
  <c r="L40" i="10" s="1"/>
  <c r="K18" i="10"/>
  <c r="K40" i="10" s="1"/>
  <c r="J18" i="10"/>
  <c r="J40" i="10" s="1"/>
  <c r="I18" i="10"/>
  <c r="I40" i="10" s="1"/>
  <c r="H18" i="10"/>
  <c r="H40" i="10" s="1"/>
  <c r="G18" i="10"/>
  <c r="G40" i="10" s="1"/>
  <c r="F18" i="10"/>
  <c r="F40" i="10" s="1"/>
  <c r="E18" i="10"/>
  <c r="E40" i="10" s="1"/>
  <c r="D18" i="10"/>
  <c r="D40" i="10" s="1"/>
  <c r="C18" i="10"/>
  <c r="C40" i="10" s="1"/>
  <c r="N17" i="10"/>
  <c r="N39" i="10" s="1"/>
  <c r="M17" i="10"/>
  <c r="M39" i="10" s="1"/>
  <c r="L17" i="10"/>
  <c r="L39" i="10" s="1"/>
  <c r="K17" i="10"/>
  <c r="K39" i="10" s="1"/>
  <c r="J17" i="10"/>
  <c r="J39" i="10" s="1"/>
  <c r="I17" i="10"/>
  <c r="I39" i="10" s="1"/>
  <c r="H17" i="10"/>
  <c r="H39" i="10" s="1"/>
  <c r="G17" i="10"/>
  <c r="G39" i="10" s="1"/>
  <c r="F17" i="10"/>
  <c r="F39" i="10" s="1"/>
  <c r="E17" i="10"/>
  <c r="E39" i="10" s="1"/>
  <c r="D17" i="10"/>
  <c r="D39" i="10" s="1"/>
  <c r="C17" i="10"/>
  <c r="C39" i="10" s="1"/>
  <c r="N16" i="10"/>
  <c r="N38" i="10" s="1"/>
  <c r="M16" i="10"/>
  <c r="M38" i="10" s="1"/>
  <c r="L16" i="10"/>
  <c r="L38" i="10" s="1"/>
  <c r="K16" i="10"/>
  <c r="K38" i="10" s="1"/>
  <c r="J16" i="10"/>
  <c r="J38" i="10" s="1"/>
  <c r="I16" i="10"/>
  <c r="I38" i="10" s="1"/>
  <c r="H16" i="10"/>
  <c r="H38" i="10" s="1"/>
  <c r="G16" i="10"/>
  <c r="G38" i="10" s="1"/>
  <c r="F16" i="10"/>
  <c r="F38" i="10" s="1"/>
  <c r="E16" i="10"/>
  <c r="E38" i="10" s="1"/>
  <c r="D16" i="10"/>
  <c r="D38" i="10" s="1"/>
  <c r="C16" i="10"/>
  <c r="C38" i="10" s="1"/>
  <c r="N15" i="10"/>
  <c r="N37" i="10" s="1"/>
  <c r="M15" i="10"/>
  <c r="M37" i="10" s="1"/>
  <c r="L15" i="10"/>
  <c r="L37" i="10" s="1"/>
  <c r="K15" i="10"/>
  <c r="K37" i="10" s="1"/>
  <c r="J15" i="10"/>
  <c r="J37" i="10" s="1"/>
  <c r="I15" i="10"/>
  <c r="I37" i="10" s="1"/>
  <c r="H15" i="10"/>
  <c r="H37" i="10" s="1"/>
  <c r="G15" i="10"/>
  <c r="G37" i="10" s="1"/>
  <c r="F15" i="10"/>
  <c r="F37" i="10" s="1"/>
  <c r="E15" i="10"/>
  <c r="E37" i="10" s="1"/>
  <c r="D15" i="10"/>
  <c r="C15" i="10"/>
  <c r="C37" i="10" s="1"/>
  <c r="N14" i="10"/>
  <c r="N36" i="10" s="1"/>
  <c r="M14" i="10"/>
  <c r="M36" i="10" s="1"/>
  <c r="L14" i="10"/>
  <c r="L36" i="10" s="1"/>
  <c r="K14" i="10"/>
  <c r="K36" i="10" s="1"/>
  <c r="J14" i="10"/>
  <c r="J36" i="10" s="1"/>
  <c r="I14" i="10"/>
  <c r="I36" i="10" s="1"/>
  <c r="H14" i="10"/>
  <c r="H36" i="10" s="1"/>
  <c r="G14" i="10"/>
  <c r="G36" i="10" s="1"/>
  <c r="F14" i="10"/>
  <c r="F36" i="10" s="1"/>
  <c r="E14" i="10"/>
  <c r="E36" i="10" s="1"/>
  <c r="D14" i="10"/>
  <c r="D36" i="10" s="1"/>
  <c r="C14" i="10"/>
  <c r="C36" i="10" s="1"/>
  <c r="N13" i="10"/>
  <c r="N35" i="10" s="1"/>
  <c r="M13" i="10"/>
  <c r="M35" i="10" s="1"/>
  <c r="L13" i="10"/>
  <c r="L35" i="10" s="1"/>
  <c r="K13" i="10"/>
  <c r="K35" i="10" s="1"/>
  <c r="J13" i="10"/>
  <c r="J35" i="10" s="1"/>
  <c r="I13" i="10"/>
  <c r="I35" i="10" s="1"/>
  <c r="H13" i="10"/>
  <c r="H35" i="10" s="1"/>
  <c r="G13" i="10"/>
  <c r="G35" i="10" s="1"/>
  <c r="F13" i="10"/>
  <c r="F35" i="10" s="1"/>
  <c r="E13" i="10"/>
  <c r="E35" i="10" s="1"/>
  <c r="D13" i="10"/>
  <c r="D35" i="10" s="1"/>
  <c r="C13" i="10"/>
  <c r="C35" i="10" s="1"/>
  <c r="N12" i="10"/>
  <c r="M12" i="10"/>
  <c r="M34" i="10" s="1"/>
  <c r="L12" i="10"/>
  <c r="L34" i="10" s="1"/>
  <c r="K12" i="10"/>
  <c r="K34" i="10" s="1"/>
  <c r="J12" i="10"/>
  <c r="J34" i="10" s="1"/>
  <c r="I12" i="10"/>
  <c r="I34" i="10" s="1"/>
  <c r="H12" i="10"/>
  <c r="H34" i="10" s="1"/>
  <c r="G12" i="10"/>
  <c r="G34" i="10" s="1"/>
  <c r="F12" i="10"/>
  <c r="F34" i="10" s="1"/>
  <c r="E12" i="10"/>
  <c r="E34" i="10" s="1"/>
  <c r="D12" i="10"/>
  <c r="D34" i="10" s="1"/>
  <c r="C12" i="10"/>
  <c r="C34" i="10" s="1"/>
  <c r="N11" i="10"/>
  <c r="N33" i="10" s="1"/>
  <c r="M11" i="10"/>
  <c r="M33" i="10" s="1"/>
  <c r="L11" i="10"/>
  <c r="L33" i="10" s="1"/>
  <c r="K11" i="10"/>
  <c r="K33" i="10" s="1"/>
  <c r="J11" i="10"/>
  <c r="J33" i="10" s="1"/>
  <c r="I11" i="10"/>
  <c r="I33" i="10" s="1"/>
  <c r="H11" i="10"/>
  <c r="H33" i="10" s="1"/>
  <c r="G11" i="10"/>
  <c r="G33" i="10" s="1"/>
  <c r="F11" i="10"/>
  <c r="F33" i="10" s="1"/>
  <c r="E11" i="10"/>
  <c r="E33" i="10" s="1"/>
  <c r="D11" i="10"/>
  <c r="D33" i="10" s="1"/>
  <c r="C11" i="10"/>
  <c r="C33" i="10" s="1"/>
  <c r="L11" i="9"/>
  <c r="L33" i="9" s="1"/>
  <c r="N19" i="9"/>
  <c r="N18" i="9"/>
  <c r="T17" i="1" s="1"/>
  <c r="T39" i="1" s="1"/>
  <c r="N17" i="9"/>
  <c r="T16" i="1" s="1"/>
  <c r="T38" i="1" s="1"/>
  <c r="N16" i="9"/>
  <c r="T15" i="1" s="1"/>
  <c r="T37" i="1" s="1"/>
  <c r="N15" i="9"/>
  <c r="T14" i="1" s="1"/>
  <c r="T36" i="1" s="1"/>
  <c r="N14" i="9"/>
  <c r="N13" i="9"/>
  <c r="T12" i="1" s="1"/>
  <c r="T34" i="1" s="1"/>
  <c r="N12" i="9"/>
  <c r="N11" i="9"/>
  <c r="M19" i="9"/>
  <c r="M41" i="9" s="1"/>
  <c r="M18" i="9"/>
  <c r="M40" i="9" s="1"/>
  <c r="M17" i="9"/>
  <c r="M39" i="9" s="1"/>
  <c r="M16" i="9"/>
  <c r="M38" i="9" s="1"/>
  <c r="M15" i="9"/>
  <c r="M14" i="9"/>
  <c r="M13" i="9"/>
  <c r="M35" i="9" s="1"/>
  <c r="M12" i="9"/>
  <c r="M11" i="9"/>
  <c r="M33" i="9" s="1"/>
  <c r="L19" i="9"/>
  <c r="L41" i="9" s="1"/>
  <c r="L18" i="9"/>
  <c r="L40" i="9" s="1"/>
  <c r="L17" i="9"/>
  <c r="L39" i="9" s="1"/>
  <c r="L16" i="9"/>
  <c r="L38" i="9" s="1"/>
  <c r="L15" i="9"/>
  <c r="L37" i="9" s="1"/>
  <c r="L14" i="9"/>
  <c r="L36" i="9" s="1"/>
  <c r="L13" i="9"/>
  <c r="L12" i="9"/>
  <c r="L34" i="9" s="1"/>
  <c r="I11" i="9"/>
  <c r="I33" i="9" s="1"/>
  <c r="K19" i="9"/>
  <c r="K18" i="9"/>
  <c r="S17" i="1" s="1"/>
  <c r="S39" i="1" s="1"/>
  <c r="K17" i="9"/>
  <c r="K16" i="9"/>
  <c r="K15" i="9"/>
  <c r="K14" i="9"/>
  <c r="K13" i="9"/>
  <c r="K12" i="9"/>
  <c r="S11" i="1" s="1"/>
  <c r="S33" i="1" s="1"/>
  <c r="K11" i="9"/>
  <c r="S10" i="1" s="1"/>
  <c r="S32" i="1" s="1"/>
  <c r="J19" i="9"/>
  <c r="J18" i="9"/>
  <c r="J40" i="9" s="1"/>
  <c r="J17" i="9"/>
  <c r="J39" i="9" s="1"/>
  <c r="J16" i="9"/>
  <c r="J38" i="9" s="1"/>
  <c r="J15" i="9"/>
  <c r="J37" i="9" s="1"/>
  <c r="J14" i="9"/>
  <c r="J36" i="9" s="1"/>
  <c r="J13" i="9"/>
  <c r="J35" i="9" s="1"/>
  <c r="J12" i="9"/>
  <c r="J34" i="9" s="1"/>
  <c r="J11" i="9"/>
  <c r="I19" i="9"/>
  <c r="I41" i="9" s="1"/>
  <c r="I18" i="9"/>
  <c r="I40" i="9" s="1"/>
  <c r="I17" i="9"/>
  <c r="I39" i="9" s="1"/>
  <c r="I16" i="9"/>
  <c r="I38" i="9" s="1"/>
  <c r="I15" i="9"/>
  <c r="I14" i="9"/>
  <c r="I13" i="9"/>
  <c r="I35" i="9" s="1"/>
  <c r="I12" i="9"/>
  <c r="I34" i="9" s="1"/>
  <c r="F11" i="9"/>
  <c r="F33" i="9" s="1"/>
  <c r="H19" i="9"/>
  <c r="H18" i="9"/>
  <c r="R17" i="1" s="1"/>
  <c r="R39" i="1" s="1"/>
  <c r="H17" i="9"/>
  <c r="R16" i="1" s="1"/>
  <c r="R38" i="1" s="1"/>
  <c r="H16" i="9"/>
  <c r="H15" i="9"/>
  <c r="R14" i="1" s="1"/>
  <c r="R36" i="1" s="1"/>
  <c r="H14" i="9"/>
  <c r="H13" i="9"/>
  <c r="R12" i="1" s="1"/>
  <c r="R34" i="1" s="1"/>
  <c r="H12" i="9"/>
  <c r="H11" i="9"/>
  <c r="G19" i="9"/>
  <c r="G18" i="9"/>
  <c r="G40" i="9" s="1"/>
  <c r="G17" i="9"/>
  <c r="G39" i="9" s="1"/>
  <c r="G16" i="9"/>
  <c r="G38" i="9" s="1"/>
  <c r="G15" i="9"/>
  <c r="G14" i="9"/>
  <c r="G36" i="9" s="1"/>
  <c r="G13" i="9"/>
  <c r="G35" i="9" s="1"/>
  <c r="G12" i="9"/>
  <c r="G34" i="9" s="1"/>
  <c r="G11" i="9"/>
  <c r="F19" i="9"/>
  <c r="F41" i="9" s="1"/>
  <c r="F18" i="9"/>
  <c r="F40" i="9" s="1"/>
  <c r="F17" i="9"/>
  <c r="F39" i="9" s="1"/>
  <c r="F16" i="9"/>
  <c r="F15" i="9"/>
  <c r="F37" i="9" s="1"/>
  <c r="F14" i="9"/>
  <c r="F36" i="9" s="1"/>
  <c r="F13" i="9"/>
  <c r="F35" i="9" s="1"/>
  <c r="F12" i="9"/>
  <c r="E19" i="9"/>
  <c r="E18" i="9"/>
  <c r="Q17" i="1" s="1"/>
  <c r="Q39" i="1" s="1"/>
  <c r="E17" i="9"/>
  <c r="D19" i="9"/>
  <c r="D41" i="9" s="1"/>
  <c r="D18" i="9"/>
  <c r="D40" i="9" s="1"/>
  <c r="D17" i="9"/>
  <c r="D39" i="9" s="1"/>
  <c r="C19" i="9"/>
  <c r="C41" i="9" s="1"/>
  <c r="C18" i="9"/>
  <c r="C40" i="9" s="1"/>
  <c r="C17" i="9"/>
  <c r="E16" i="9"/>
  <c r="E15" i="9"/>
  <c r="Q14" i="1" s="1"/>
  <c r="Q36" i="1" s="1"/>
  <c r="E14" i="9"/>
  <c r="D16" i="9"/>
  <c r="D15" i="9"/>
  <c r="D37" i="9" s="1"/>
  <c r="D14" i="9"/>
  <c r="D36" i="9" s="1"/>
  <c r="C16" i="9"/>
  <c r="C15" i="9"/>
  <c r="C37" i="9" s="1"/>
  <c r="C14" i="9"/>
  <c r="E13" i="9"/>
  <c r="E12" i="9"/>
  <c r="E11" i="9"/>
  <c r="D13" i="9"/>
  <c r="D12" i="9"/>
  <c r="D34" i="9" s="1"/>
  <c r="D11" i="9"/>
  <c r="C13" i="9"/>
  <c r="C35" i="9" s="1"/>
  <c r="C12" i="9"/>
  <c r="C11" i="9"/>
  <c r="C33" i="9" s="1"/>
  <c r="E51" i="15"/>
  <c r="D51" i="15"/>
  <c r="D50" i="15"/>
  <c r="E43" i="15"/>
  <c r="D43" i="15"/>
  <c r="E42" i="15"/>
  <c r="D42" i="15"/>
  <c r="E37" i="15"/>
  <c r="D37" i="15"/>
  <c r="E36" i="15"/>
  <c r="E44" i="15"/>
  <c r="E29" i="15"/>
  <c r="D29" i="15"/>
  <c r="E28" i="15"/>
  <c r="D28" i="15"/>
  <c r="D23" i="15"/>
  <c r="E23" i="15"/>
  <c r="D22" i="15"/>
  <c r="E22" i="15"/>
  <c r="E16" i="15"/>
  <c r="E15" i="15"/>
  <c r="D15" i="15"/>
  <c r="E14" i="15"/>
  <c r="D14" i="15"/>
  <c r="E50" i="14"/>
  <c r="D51" i="14"/>
  <c r="D50" i="14"/>
  <c r="E43" i="14"/>
  <c r="D43" i="14"/>
  <c r="E42" i="14"/>
  <c r="D42" i="14"/>
  <c r="E37" i="14"/>
  <c r="D37" i="14"/>
  <c r="E36" i="14"/>
  <c r="D36" i="14"/>
  <c r="E52" i="14"/>
  <c r="E44" i="14"/>
  <c r="E29" i="14"/>
  <c r="D29" i="14"/>
  <c r="E28" i="14"/>
  <c r="D28" i="14"/>
  <c r="E24" i="14"/>
  <c r="D23" i="14"/>
  <c r="E23" i="14"/>
  <c r="D22" i="14"/>
  <c r="E22" i="14"/>
  <c r="E16" i="14"/>
  <c r="E15" i="14"/>
  <c r="D15" i="14"/>
  <c r="E14" i="14"/>
  <c r="D14" i="14"/>
  <c r="E50" i="13"/>
  <c r="D50" i="13"/>
  <c r="D51" i="13"/>
  <c r="E43" i="13"/>
  <c r="D43" i="13"/>
  <c r="E42" i="13"/>
  <c r="D42" i="13"/>
  <c r="E37" i="13"/>
  <c r="D37" i="13"/>
  <c r="E36" i="13"/>
  <c r="D36" i="13"/>
  <c r="E29" i="13"/>
  <c r="D29" i="13"/>
  <c r="E28" i="13"/>
  <c r="D28" i="13"/>
  <c r="E24" i="13"/>
  <c r="E23" i="13"/>
  <c r="D23" i="13"/>
  <c r="E22" i="13"/>
  <c r="D22" i="13"/>
  <c r="E16" i="13"/>
  <c r="E15" i="13"/>
  <c r="D15" i="13"/>
  <c r="E14" i="13"/>
  <c r="D14" i="13"/>
  <c r="D50" i="12"/>
  <c r="D51" i="12"/>
  <c r="E52" i="12"/>
  <c r="E50" i="12"/>
  <c r="D43" i="12"/>
  <c r="D42" i="12"/>
  <c r="E43" i="12"/>
  <c r="E42" i="12"/>
  <c r="D37" i="12"/>
  <c r="D36" i="12"/>
  <c r="E37" i="12"/>
  <c r="E38" i="12"/>
  <c r="E30" i="12"/>
  <c r="E29" i="12"/>
  <c r="D29" i="12"/>
  <c r="E28" i="12"/>
  <c r="D28" i="12"/>
  <c r="E23" i="12"/>
  <c r="D23" i="12"/>
  <c r="E22" i="12"/>
  <c r="D22" i="12"/>
  <c r="E24" i="12"/>
  <c r="E15" i="12"/>
  <c r="D15" i="12"/>
  <c r="E14" i="12"/>
  <c r="D14" i="12"/>
  <c r="E38" i="15"/>
  <c r="E50" i="15"/>
  <c r="E24" i="15"/>
  <c r="E52" i="15"/>
  <c r="E30" i="15"/>
  <c r="D36" i="15"/>
  <c r="E51" i="14"/>
  <c r="E38" i="14"/>
  <c r="E30" i="14"/>
  <c r="E52" i="13"/>
  <c r="E51" i="13"/>
  <c r="E44" i="13"/>
  <c r="E38" i="13"/>
  <c r="E30" i="13"/>
  <c r="E44" i="12"/>
  <c r="E51" i="12"/>
  <c r="E16" i="12"/>
  <c r="E36" i="12"/>
  <c r="C47" i="2"/>
  <c r="C47" i="10"/>
  <c r="C47" i="9"/>
  <c r="D29" i="8"/>
  <c r="D28" i="8"/>
  <c r="E29" i="8"/>
  <c r="E28" i="8"/>
  <c r="A3" i="9"/>
  <c r="A2" i="9"/>
  <c r="A21" i="9"/>
  <c r="P17" i="2"/>
  <c r="P39" i="2" s="1"/>
  <c r="D50" i="8"/>
  <c r="A10" i="9"/>
  <c r="P13" i="2"/>
  <c r="P35" i="2" s="1"/>
  <c r="P10" i="2"/>
  <c r="P32" i="2" s="1"/>
  <c r="D23" i="8"/>
  <c r="D37" i="8"/>
  <c r="P14" i="2"/>
  <c r="P36" i="2" s="1"/>
  <c r="D42" i="8"/>
  <c r="D22" i="8"/>
  <c r="E43" i="8"/>
  <c r="E23" i="8"/>
  <c r="E50" i="8"/>
  <c r="P16" i="2"/>
  <c r="P38" i="2" s="1"/>
  <c r="E44" i="8"/>
  <c r="D51" i="8"/>
  <c r="D43" i="8"/>
  <c r="E36" i="8"/>
  <c r="D36" i="8"/>
  <c r="E37" i="8"/>
  <c r="E42" i="8"/>
  <c r="E30" i="8"/>
  <c r="P11" i="2"/>
  <c r="P33" i="2" s="1"/>
  <c r="E22" i="8"/>
  <c r="E24" i="8"/>
  <c r="P12" i="2"/>
  <c r="P34" i="2" s="1"/>
  <c r="E38" i="8"/>
  <c r="P15" i="2"/>
  <c r="P37" i="2" s="1"/>
  <c r="E51" i="8"/>
  <c r="C40" i="1" l="1"/>
  <c r="O18" i="1"/>
  <c r="O40" i="1" s="1"/>
  <c r="E52" i="8"/>
  <c r="P18" i="2"/>
  <c r="P40" i="2" s="1"/>
  <c r="Q15" i="2"/>
  <c r="Q37" i="2" s="1"/>
  <c r="Q15" i="1"/>
  <c r="Q37" i="1" s="1"/>
  <c r="Q10" i="2"/>
  <c r="Q32" i="2" s="1"/>
  <c r="Q10" i="1"/>
  <c r="Q32" i="1" s="1"/>
  <c r="Q18" i="2"/>
  <c r="Q40" i="2" s="1"/>
  <c r="Q18" i="1"/>
  <c r="Q40" i="1" s="1"/>
  <c r="Q11" i="2"/>
  <c r="Q33" i="2" s="1"/>
  <c r="Q11" i="1"/>
  <c r="Q33" i="1" s="1"/>
  <c r="E36" i="9"/>
  <c r="Q13" i="1"/>
  <c r="Q35" i="1" s="1"/>
  <c r="Q12" i="2"/>
  <c r="Q34" i="2" s="1"/>
  <c r="Q12" i="1"/>
  <c r="Q34" i="1" s="1"/>
  <c r="E39" i="9"/>
  <c r="Q16" i="1"/>
  <c r="Q38" i="1" s="1"/>
  <c r="R15" i="2"/>
  <c r="R37" i="2" s="1"/>
  <c r="R15" i="1"/>
  <c r="R37" i="1" s="1"/>
  <c r="R10" i="2"/>
  <c r="R32" i="2" s="1"/>
  <c r="R10" i="1"/>
  <c r="R32" i="1" s="1"/>
  <c r="R18" i="2"/>
  <c r="R40" i="2" s="1"/>
  <c r="R18" i="1"/>
  <c r="R40" i="1" s="1"/>
  <c r="R11" i="2"/>
  <c r="R33" i="2" s="1"/>
  <c r="R11" i="1"/>
  <c r="R33" i="1" s="1"/>
  <c r="R13" i="2"/>
  <c r="R35" i="2" s="1"/>
  <c r="R13" i="1"/>
  <c r="R35" i="1" s="1"/>
  <c r="K36" i="9"/>
  <c r="S13" i="1"/>
  <c r="S35" i="1" s="1"/>
  <c r="S14" i="2"/>
  <c r="S36" i="2" s="1"/>
  <c r="S14" i="1"/>
  <c r="S36" i="1" s="1"/>
  <c r="K38" i="9"/>
  <c r="S15" i="1"/>
  <c r="S37" i="1" s="1"/>
  <c r="K39" i="9"/>
  <c r="S16" i="1"/>
  <c r="S38" i="1" s="1"/>
  <c r="S12" i="2"/>
  <c r="S34" i="2" s="1"/>
  <c r="S12" i="1"/>
  <c r="S34" i="1" s="1"/>
  <c r="K41" i="9"/>
  <c r="S18" i="1"/>
  <c r="S40" i="1" s="1"/>
  <c r="T10" i="2"/>
  <c r="T32" i="2" s="1"/>
  <c r="T10" i="1"/>
  <c r="T32" i="1" s="1"/>
  <c r="T18" i="2"/>
  <c r="T40" i="2" s="1"/>
  <c r="T18" i="1"/>
  <c r="T40" i="1" s="1"/>
  <c r="N34" i="9"/>
  <c r="T11" i="1"/>
  <c r="T33" i="1" s="1"/>
  <c r="T13" i="2"/>
  <c r="T35" i="2" s="1"/>
  <c r="T13" i="1"/>
  <c r="T35" i="1" s="1"/>
  <c r="N41" i="9"/>
  <c r="O19" i="10"/>
  <c r="O41" i="10" s="1"/>
  <c r="D44" i="15"/>
  <c r="T12" i="2"/>
  <c r="T34" i="2" s="1"/>
  <c r="D30" i="15"/>
  <c r="T17" i="2"/>
  <c r="T39" i="2" s="1"/>
  <c r="D52" i="13"/>
  <c r="T15" i="2"/>
  <c r="T37" i="2" s="1"/>
  <c r="H34" i="9"/>
  <c r="K37" i="9"/>
  <c r="D24" i="13"/>
  <c r="R16" i="2"/>
  <c r="R38" i="2" s="1"/>
  <c r="N39" i="9"/>
  <c r="S10" i="2"/>
  <c r="S32" i="2" s="1"/>
  <c r="D44" i="14"/>
  <c r="P11" i="9"/>
  <c r="P33" i="9" s="1"/>
  <c r="D16" i="14"/>
  <c r="D52" i="14"/>
  <c r="D16" i="15"/>
  <c r="Q15" i="10"/>
  <c r="Q37" i="10" s="1"/>
  <c r="Q13" i="2"/>
  <c r="Q35" i="2" s="1"/>
  <c r="D24" i="8"/>
  <c r="D44" i="8"/>
  <c r="D30" i="8"/>
  <c r="D24" i="14"/>
  <c r="R17" i="2"/>
  <c r="R39" i="2" s="1"/>
  <c r="H35" i="9"/>
  <c r="R12" i="2"/>
  <c r="R34" i="2" s="1"/>
  <c r="E37" i="9"/>
  <c r="O14" i="9"/>
  <c r="O36" i="9" s="1"/>
  <c r="Q14" i="2"/>
  <c r="Q36" i="2" s="1"/>
  <c r="E33" i="9"/>
  <c r="D52" i="8"/>
  <c r="N40" i="9"/>
  <c r="N38" i="9"/>
  <c r="D38" i="15"/>
  <c r="D52" i="15"/>
  <c r="N33" i="9"/>
  <c r="T16" i="2"/>
  <c r="T38" i="2" s="1"/>
  <c r="N37" i="9"/>
  <c r="P14" i="10"/>
  <c r="P36" i="10" s="1"/>
  <c r="O11" i="10"/>
  <c r="O33" i="10" s="1"/>
  <c r="P13" i="10"/>
  <c r="P35" i="10" s="1"/>
  <c r="O12" i="10"/>
  <c r="O34" i="10" s="1"/>
  <c r="D30" i="14"/>
  <c r="D38" i="14"/>
  <c r="K35" i="9"/>
  <c r="S18" i="2"/>
  <c r="S40" i="2" s="1"/>
  <c r="P15" i="10"/>
  <c r="P37" i="10" s="1"/>
  <c r="O18" i="9"/>
  <c r="O40" i="9" s="1"/>
  <c r="H33" i="9"/>
  <c r="D16" i="13"/>
  <c r="D30" i="13"/>
  <c r="D38" i="13"/>
  <c r="Q17" i="2"/>
  <c r="Q39" i="2" s="1"/>
  <c r="E34" i="9"/>
  <c r="D24" i="12"/>
  <c r="P19" i="9"/>
  <c r="P41" i="9" s="1"/>
  <c r="D52" i="12"/>
  <c r="E40" i="9"/>
  <c r="O16" i="10"/>
  <c r="O38" i="10" s="1"/>
  <c r="D38" i="8"/>
  <c r="Q17" i="9"/>
  <c r="U16" i="1" s="1"/>
  <c r="Q18" i="10"/>
  <c r="Q40" i="10" s="1"/>
  <c r="P19" i="10"/>
  <c r="P41" i="10" s="1"/>
  <c r="P12" i="10"/>
  <c r="P34" i="10" s="1"/>
  <c r="S11" i="2"/>
  <c r="S33" i="2" s="1"/>
  <c r="D38" i="9"/>
  <c r="C39" i="9"/>
  <c r="D16" i="12"/>
  <c r="D38" i="12"/>
  <c r="D44" i="12"/>
  <c r="F34" i="9"/>
  <c r="I37" i="9"/>
  <c r="S16" i="2"/>
  <c r="S38" i="2" s="1"/>
  <c r="Q12" i="10"/>
  <c r="Q34" i="10" s="1"/>
  <c r="K33" i="9"/>
  <c r="G41" i="9"/>
  <c r="P16" i="9"/>
  <c r="P38" i="9" s="1"/>
  <c r="Q18" i="9"/>
  <c r="U17" i="1" s="1"/>
  <c r="O17" i="9"/>
  <c r="O39" i="9" s="1"/>
  <c r="G37" i="9"/>
  <c r="D37" i="10"/>
  <c r="N35" i="9"/>
  <c r="D30" i="12"/>
  <c r="D44" i="13"/>
  <c r="D24" i="15"/>
  <c r="F38" i="9"/>
  <c r="M37" i="9"/>
  <c r="Q11" i="10"/>
  <c r="Q33" i="10" s="1"/>
  <c r="J33" i="9"/>
  <c r="L35" i="9"/>
  <c r="I36" i="9"/>
  <c r="M36" i="9"/>
  <c r="N36" i="9"/>
  <c r="H40" i="9"/>
  <c r="Q13" i="9"/>
  <c r="U12" i="1" s="1"/>
  <c r="P12" i="9"/>
  <c r="P34" i="9" s="1"/>
  <c r="Q11" i="9"/>
  <c r="K40" i="9"/>
  <c r="S17" i="2"/>
  <c r="S39" i="2" s="1"/>
  <c r="S15" i="2"/>
  <c r="S37" i="2" s="1"/>
  <c r="O11" i="9"/>
  <c r="O33" i="9" s="1"/>
  <c r="C38" i="9"/>
  <c r="Q16" i="2"/>
  <c r="Q38" i="2" s="1"/>
  <c r="G33" i="9"/>
  <c r="O13" i="9"/>
  <c r="O35" i="9" s="1"/>
  <c r="M34" i="9"/>
  <c r="Q16" i="10"/>
  <c r="Q38" i="10" s="1"/>
  <c r="J41" i="9"/>
  <c r="O12" i="1"/>
  <c r="O34" i="1" s="1"/>
  <c r="O12" i="2"/>
  <c r="O34" i="2" s="1"/>
  <c r="O10" i="2"/>
  <c r="O32" i="2" s="1"/>
  <c r="O13" i="1"/>
  <c r="O35" i="1" s="1"/>
  <c r="O15" i="1"/>
  <c r="O37" i="1" s="1"/>
  <c r="C34" i="1"/>
  <c r="O14" i="1"/>
  <c r="O36" i="1" s="1"/>
  <c r="O17" i="1"/>
  <c r="O39" i="1" s="1"/>
  <c r="C32" i="2"/>
  <c r="O14" i="2"/>
  <c r="O36" i="2" s="1"/>
  <c r="O17" i="2"/>
  <c r="O39" i="2" s="1"/>
  <c r="O18" i="2"/>
  <c r="O40" i="2" s="1"/>
  <c r="O15" i="10"/>
  <c r="O37" i="10" s="1"/>
  <c r="N34" i="10"/>
  <c r="T14" i="2"/>
  <c r="T36" i="2" s="1"/>
  <c r="O13" i="10"/>
  <c r="O35" i="10" s="1"/>
  <c r="P18" i="10"/>
  <c r="P40" i="10" s="1"/>
  <c r="O19" i="9"/>
  <c r="O41" i="9" s="1"/>
  <c r="T11" i="2"/>
  <c r="T33" i="2" s="1"/>
  <c r="Q12" i="9"/>
  <c r="U11" i="1" s="1"/>
  <c r="P15" i="9"/>
  <c r="P37" i="9" s="1"/>
  <c r="O15" i="9"/>
  <c r="O37" i="9" s="1"/>
  <c r="O14" i="10"/>
  <c r="O36" i="10" s="1"/>
  <c r="Q14" i="10"/>
  <c r="Q36" i="10" s="1"/>
  <c r="S13" i="2"/>
  <c r="S35" i="2" s="1"/>
  <c r="K34" i="9"/>
  <c r="P11" i="10"/>
  <c r="P33" i="10" s="1"/>
  <c r="O17" i="10"/>
  <c r="O39" i="10" s="1"/>
  <c r="P16" i="10"/>
  <c r="P38" i="10" s="1"/>
  <c r="Q13" i="10"/>
  <c r="Q35" i="10" s="1"/>
  <c r="Q17" i="10"/>
  <c r="Q39" i="10" s="1"/>
  <c r="P18" i="9"/>
  <c r="P40" i="9" s="1"/>
  <c r="H37" i="9"/>
  <c r="Q19" i="9"/>
  <c r="U18" i="1" s="1"/>
  <c r="Q14" i="9"/>
  <c r="U13" i="1" s="1"/>
  <c r="H36" i="9"/>
  <c r="O12" i="9"/>
  <c r="O34" i="9" s="1"/>
  <c r="P13" i="9"/>
  <c r="H38" i="9"/>
  <c r="R14" i="2"/>
  <c r="R36" i="2" s="1"/>
  <c r="H39" i="9"/>
  <c r="H41" i="9"/>
  <c r="Q19" i="10"/>
  <c r="Q41" i="10" s="1"/>
  <c r="P17" i="10"/>
  <c r="P39" i="10" s="1"/>
  <c r="Q16" i="9"/>
  <c r="U15" i="1" s="1"/>
  <c r="P17" i="9"/>
  <c r="P39" i="9" s="1"/>
  <c r="C34" i="9"/>
  <c r="C36" i="9"/>
  <c r="D35" i="9"/>
  <c r="P14" i="9"/>
  <c r="P36" i="9" s="1"/>
  <c r="O16" i="9"/>
  <c r="O38" i="9" s="1"/>
  <c r="D33" i="9"/>
  <c r="E35" i="9"/>
  <c r="Q15" i="9"/>
  <c r="U14" i="1" s="1"/>
  <c r="O18" i="10"/>
  <c r="O40" i="10" s="1"/>
  <c r="E38" i="9"/>
  <c r="E41" i="9"/>
  <c r="O16" i="2"/>
  <c r="O16" i="1"/>
  <c r="D36" i="2"/>
  <c r="O11" i="1"/>
  <c r="O15" i="2"/>
  <c r="O13" i="2"/>
  <c r="O11" i="2"/>
  <c r="O10" i="1"/>
  <c r="V17" i="1" l="1"/>
  <c r="V39" i="1" s="1"/>
  <c r="U39" i="1"/>
  <c r="U38" i="1"/>
  <c r="V16" i="1"/>
  <c r="V38" i="1" s="1"/>
  <c r="V14" i="1"/>
  <c r="V36" i="1" s="1"/>
  <c r="U36" i="1"/>
  <c r="U33" i="1"/>
  <c r="V11" i="1"/>
  <c r="V33" i="1" s="1"/>
  <c r="U10" i="2"/>
  <c r="U32" i="2" s="1"/>
  <c r="U10" i="1"/>
  <c r="V10" i="1" s="1"/>
  <c r="V13" i="1"/>
  <c r="V35" i="1" s="1"/>
  <c r="U35" i="1"/>
  <c r="U37" i="1"/>
  <c r="V15" i="1"/>
  <c r="V37" i="1" s="1"/>
  <c r="V18" i="1"/>
  <c r="V40" i="1" s="1"/>
  <c r="U40" i="1"/>
  <c r="U34" i="1"/>
  <c r="V12" i="1"/>
  <c r="V34" i="1" s="1"/>
  <c r="U16" i="2"/>
  <c r="U38" i="2" s="1"/>
  <c r="U12" i="2"/>
  <c r="U34" i="2" s="1"/>
  <c r="Q39" i="9"/>
  <c r="U11" i="2"/>
  <c r="U33" i="2" s="1"/>
  <c r="U17" i="2"/>
  <c r="U39" i="2" s="1"/>
  <c r="Q34" i="9"/>
  <c r="P35" i="9"/>
  <c r="Q40" i="9"/>
  <c r="Q35" i="9"/>
  <c r="Q33" i="9"/>
  <c r="Q36" i="9"/>
  <c r="U13" i="2"/>
  <c r="U35" i="2" s="1"/>
  <c r="U18" i="2"/>
  <c r="Q41" i="9"/>
  <c r="U15" i="2"/>
  <c r="U37" i="2" s="1"/>
  <c r="Q38" i="9"/>
  <c r="U14" i="2"/>
  <c r="Q37" i="9"/>
  <c r="O38" i="1"/>
  <c r="O32" i="1"/>
  <c r="O37" i="2"/>
  <c r="O38" i="2"/>
  <c r="O33" i="2"/>
  <c r="O33" i="1"/>
  <c r="O35" i="2"/>
  <c r="V10" i="2" l="1"/>
  <c r="V32" i="2" s="1"/>
  <c r="V32" i="1"/>
  <c r="U32" i="1"/>
  <c r="V17" i="2"/>
  <c r="V39" i="2" s="1"/>
  <c r="V16" i="2"/>
  <c r="V38" i="2" s="1"/>
  <c r="V11" i="2"/>
  <c r="V33" i="2" s="1"/>
  <c r="V12" i="2"/>
  <c r="V34" i="2" s="1"/>
  <c r="V13" i="2"/>
  <c r="V35" i="2" s="1"/>
  <c r="U40" i="2"/>
  <c r="V18" i="2"/>
  <c r="V40" i="2" s="1"/>
  <c r="U36" i="2"/>
  <c r="V14" i="2"/>
  <c r="V36" i="2" s="1"/>
  <c r="V15" i="2"/>
  <c r="V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Rivera, Oscar</author>
  </authors>
  <commentList>
    <comment ref="R6" authorId="0" shapeId="0" xr:uid="{8F6BC754-20A3-4407-809F-873219E3D70F}">
      <text>
        <r>
          <rPr>
            <b/>
            <sz val="9"/>
            <color indexed="81"/>
            <rFont val="Tahoma"/>
            <charset val="1"/>
          </rPr>
          <t>Rivera, Oscar:</t>
        </r>
        <r>
          <rPr>
            <sz val="9"/>
            <color indexed="81"/>
            <rFont val="Tahoma"/>
            <charset val="1"/>
          </rPr>
          <t xml:space="preserve">
Data revised on 11/18/2023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Rivera, Oscar</author>
  </authors>
  <commentList>
    <comment ref="F6" authorId="0" shapeId="0" xr:uid="{9A43C746-6917-4E36-8947-1EFD029407CE}">
      <text>
        <r>
          <rPr>
            <b/>
            <sz val="9"/>
            <color indexed="81"/>
            <rFont val="Tahoma"/>
            <charset val="1"/>
          </rPr>
          <t>Rivera, Oscar:</t>
        </r>
        <r>
          <rPr>
            <sz val="9"/>
            <color indexed="81"/>
            <rFont val="Tahoma"/>
            <charset val="1"/>
          </rPr>
          <t xml:space="preserve">
Data Revised on 11/18/2022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Rivera, Oscar</author>
  </authors>
  <commentList>
    <comment ref="C2" authorId="0" shapeId="0" xr:uid="{A92C4670-94FB-4C3E-A3DE-E5788F62F13D}">
      <text>
        <r>
          <rPr>
            <b/>
            <sz val="9"/>
            <color indexed="81"/>
            <rFont val="Tahoma"/>
            <family val="2"/>
          </rPr>
          <t>Rivera, Oscar:</t>
        </r>
        <r>
          <rPr>
            <sz val="9"/>
            <color indexed="81"/>
            <rFont val="Tahoma"/>
            <family val="2"/>
          </rPr>
          <t xml:space="preserve">
From F05</t>
        </r>
      </text>
    </comment>
  </commentList>
</comments>
</file>

<file path=xl/sharedStrings.xml><?xml version="1.0" encoding="utf-8"?>
<sst xmlns="http://schemas.openxmlformats.org/spreadsheetml/2006/main" count="646" uniqueCount="102">
  <si>
    <t>Charter Oak State College</t>
  </si>
  <si>
    <t>Grand Total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</si>
  <si>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</si>
  <si>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</si>
  <si>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</si>
  <si>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</si>
  <si>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</si>
  <si>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</si>
  <si>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</si>
  <si>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CT</t>
  </si>
  <si>
    <t>Norwalk</t>
  </si>
  <si>
    <t>Quinebaug Valley</t>
  </si>
  <si>
    <t>Three Rivers</t>
  </si>
  <si>
    <t>Tunxis</t>
  </si>
  <si>
    <t>Total</t>
  </si>
  <si>
    <t>Central</t>
  </si>
  <si>
    <t>Eastern</t>
  </si>
  <si>
    <t>Southern</t>
  </si>
  <si>
    <t>Western</t>
  </si>
  <si>
    <t xml:space="preserve">Start Date -&gt;  </t>
  </si>
  <si>
    <t xml:space="preserve">Census Date -&gt;  </t>
  </si>
  <si>
    <t>Headcount</t>
  </si>
  <si>
    <t>FT</t>
  </si>
  <si>
    <t>PT</t>
  </si>
  <si>
    <t>Credit Hours</t>
  </si>
  <si>
    <t>FTE</t>
  </si>
  <si>
    <t>Difference</t>
  </si>
  <si>
    <t>Notes</t>
  </si>
  <si>
    <t>Full-time equivalent enrollment is calculated in this worksheet as 15 undergraduate credit hours = 1 FTE, 12 graduate credit hours = 1 FTE. This figure will be lower than official FTE reports based on credit hours, which include a full 12 months of instructional activity as well as official FTE reports based on the NCES fall headcount conversion formula.</t>
  </si>
  <si>
    <t>Total*</t>
  </si>
  <si>
    <t>UG</t>
  </si>
  <si>
    <t>GR</t>
  </si>
  <si>
    <t xml:space="preserve">FTE              </t>
  </si>
  <si>
    <t>Data Sources: CSU IR Offices</t>
  </si>
  <si>
    <t>Edit boxes in Blue only</t>
  </si>
  <si>
    <t>Report date:</t>
  </si>
  <si>
    <t>Comparison date:</t>
  </si>
  <si>
    <t>CCC Start date</t>
  </si>
  <si>
    <t>CSU Start date</t>
  </si>
  <si>
    <t>Charter Oak Start date</t>
  </si>
  <si>
    <t>CCC Census date</t>
  </si>
  <si>
    <t>CSU Census date</t>
  </si>
  <si>
    <t>Charter Oak Census date</t>
  </si>
  <si>
    <t>This Semester</t>
  </si>
  <si>
    <t>Fall 2022</t>
  </si>
  <si>
    <t>Comparison Semester</t>
  </si>
  <si>
    <t>Report (Long Date)</t>
  </si>
  <si>
    <t>Comparison(Long Date)</t>
  </si>
  <si>
    <t>Institution</t>
  </si>
  <si>
    <t>FT/PT</t>
  </si>
  <si>
    <t>System</t>
  </si>
  <si>
    <t>Check</t>
  </si>
  <si>
    <t>Preliminary Enrollment Reporting Template for:</t>
  </si>
  <si>
    <t xml:space="preserve"> Charter Oak State College </t>
  </si>
  <si>
    <t>Name of person preparing this report:</t>
  </si>
  <si>
    <t xml:space="preserve"> Michael Broderick </t>
  </si>
  <si>
    <t>Email address:</t>
  </si>
  <si>
    <t xml:space="preserve"> mbroderick@charteroak.edu </t>
  </si>
  <si>
    <t>Enter data in cells shaded yellow; cells shaded blue are set to calculate automatically</t>
  </si>
  <si>
    <t xml:space="preserve"> Difference </t>
  </si>
  <si>
    <t xml:space="preserve"> N </t>
  </si>
  <si>
    <t xml:space="preserve"> Pct </t>
  </si>
  <si>
    <t>Headcount Enrollment</t>
  </si>
  <si>
    <t>Undergraduate</t>
  </si>
  <si>
    <t>Full-time</t>
  </si>
  <si>
    <t>Part-time</t>
  </si>
  <si>
    <t>Graduate</t>
  </si>
  <si>
    <t>Full-Time Equivalent Enrollment</t>
  </si>
  <si>
    <t>Central Connecticut State University</t>
  </si>
  <si>
    <t>Eastern Connecticut State University</t>
  </si>
  <si>
    <t>Southern Connecticut State University</t>
  </si>
  <si>
    <t>Western Connecticut State University</t>
  </si>
  <si>
    <t xml:space="preserve"> Jerry Wilcox </t>
  </si>
  <si>
    <t>wilcoxj@wcsu.edu</t>
  </si>
  <si>
    <t>Fall 2023</t>
  </si>
  <si>
    <t>Connecticut State Colleges &amp; Universities (CSCU) - Preliminary Early Enrollment, Same-Time Comparison</t>
  </si>
  <si>
    <t>CT State Community College</t>
  </si>
  <si>
    <t>CT State Universities</t>
  </si>
  <si>
    <t>Connecticut State Universities (CSU) - Preliminary Early Enrollment, Same-Time Comparison</t>
  </si>
  <si>
    <t xml:space="preserve"> Anne Tyrrell </t>
  </si>
  <si>
    <t xml:space="preserve"> a.tyrrell@ccsu.edu </t>
  </si>
  <si>
    <t>For CT State headcount is based on home campus count. Credit Hours and FTE is calculated based on seat campus.</t>
  </si>
  <si>
    <t>Data Sources: CSU/COSC IR Offices, CT State Community College Banner SWKRXF02 and SWKRXF05 Reports</t>
  </si>
  <si>
    <t>Makayla Grays</t>
  </si>
  <si>
    <t>graysm1@southernct.edu</t>
  </si>
  <si>
    <t>Jay Zhu</t>
  </si>
  <si>
    <t>zhuj@easternct.edu</t>
  </si>
  <si>
    <t>N</t>
  </si>
  <si>
    <t>Freeze 09-22-22</t>
  </si>
  <si>
    <t>Freeze 09-19-23</t>
  </si>
  <si>
    <t>As of Sept. 19, 2022</t>
  </si>
  <si>
    <t>As of Sept. 19, 2023</t>
  </si>
  <si>
    <t>end Sep 19, 2022</t>
  </si>
  <si>
    <t>EOB 9/19/2023</t>
  </si>
  <si>
    <t>As of Sep. 19, 2022</t>
  </si>
  <si>
    <t>As of Sep. 19, 2023</t>
  </si>
  <si>
    <t>Census Fall 2023</t>
  </si>
  <si>
    <t>1.  Please note that the year-over-year comparison reflects current data for CT State, where students are assigned to a home campus. Prior year data reflected summary data where students were counted in each campus in which they were taking courses.</t>
  </si>
  <si>
    <t>CT State headcount is based on home campus count. Credit Hours and FTE is calculated based on seat campus.</t>
  </si>
  <si>
    <r>
      <t>Headcount</t>
    </r>
    <r>
      <rPr>
        <vertAlign val="superscript"/>
        <sz val="10"/>
        <rFont val="Arial"/>
        <family val="2"/>
      </rPr>
      <t>1</t>
    </r>
  </si>
  <si>
    <t>Connecticut State Colleges &amp; Universities (CSCU) - Fall 2023 Final Census Report</t>
  </si>
  <si>
    <t>Fall 2023 Final Census: November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</si>
</sst>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yy;@"/>
    <numFmt numFmtId="165" formatCode="0.0%"/>
    <numFmt numFmtId="166" formatCode="mm/dd/yy;@"/>
    <numFmt numFmtId="167" formatCode="_(* #,##0.0_);_(* \(#,##0.0\);_(* &quot;-&quot;?_);_(@_)"/>
    <numFmt numFmtId="168" formatCode="0.0"/>
    <numFmt numFmtId="169" formatCode="m/d/yy;@"/>
    <numFmt numFmtId="170" formatCode="[$-409]mmmm\ d\,\ yyyy;@"/>
  </numFmts>
  <fonts count="3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sz val="10"/>
      <name val="Geneva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3" applyNumberFormat="0" applyAlignment="0" applyProtection="0"/>
    <xf numFmtId="0" fontId="24" fillId="9" borderId="24" applyNumberFormat="0" applyAlignment="0" applyProtection="0"/>
    <xf numFmtId="0" fontId="25" fillId="9" borderId="23" applyNumberFormat="0" applyAlignment="0" applyProtection="0"/>
    <xf numFmtId="0" fontId="26" fillId="0" borderId="25" applyNumberFormat="0" applyFill="0" applyAlignment="0" applyProtection="0"/>
    <xf numFmtId="0" fontId="27" fillId="10" borderId="26" applyNumberFormat="0" applyAlignment="0" applyProtection="0"/>
    <xf numFmtId="0" fontId="28" fillId="0" borderId="0" applyNumberFormat="0" applyFill="0" applyBorder="0" applyAlignment="0" applyProtection="0"/>
    <xf numFmtId="0" fontId="4" fillId="11" borderId="27" applyNumberFormat="0" applyFont="0" applyAlignment="0" applyProtection="0"/>
    <xf numFmtId="0" fontId="29" fillId="0" borderId="0" applyNumberFormat="0" applyFill="0" applyBorder="0" applyAlignment="0" applyProtection="0"/>
    <xf numFmtId="0" fontId="14" fillId="0" borderId="28" applyNumberFormat="0" applyFill="0" applyAlignment="0" applyProtection="0"/>
    <xf numFmtId="0" fontId="3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0" fillId="3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3" fontId="3" fillId="0" borderId="3" xfId="0" applyNumberFormat="1" applyFont="1" applyBorder="1" applyAlignment="1">
      <alignment horizontal="center" textRotation="90" wrapText="1"/>
    </xf>
    <xf numFmtId="0" fontId="3" fillId="0" borderId="8" xfId="0" applyFont="1" applyBorder="1"/>
    <xf numFmtId="0" fontId="6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textRotation="90" wrapText="1"/>
    </xf>
    <xf numFmtId="3" fontId="3" fillId="0" borderId="14" xfId="0" applyNumberFormat="1" applyFont="1" applyBorder="1" applyAlignment="1">
      <alignment horizontal="center" textRotation="90" wrapText="1"/>
    </xf>
    <xf numFmtId="0" fontId="11" fillId="0" borderId="0" xfId="0" applyFont="1"/>
    <xf numFmtId="3" fontId="3" fillId="0" borderId="13" xfId="0" applyNumberFormat="1" applyFont="1" applyBorder="1" applyAlignment="1">
      <alignment horizontal="center" textRotation="90" wrapText="1"/>
    </xf>
    <xf numFmtId="0" fontId="3" fillId="0" borderId="6" xfId="0" applyFont="1" applyBorder="1" applyAlignment="1">
      <alignment horizontal="right" indent="1"/>
    </xf>
    <xf numFmtId="0" fontId="3" fillId="0" borderId="7" xfId="0" applyFont="1" applyBorder="1" applyAlignment="1">
      <alignment horizontal="right" indent="1"/>
    </xf>
    <xf numFmtId="41" fontId="8" fillId="0" borderId="0" xfId="0" applyNumberFormat="1" applyFont="1"/>
    <xf numFmtId="0" fontId="8" fillId="0" borderId="0" xfId="0" applyFont="1"/>
    <xf numFmtId="167" fontId="8" fillId="0" borderId="0" xfId="0" applyNumberFormat="1" applyFont="1"/>
    <xf numFmtId="0" fontId="3" fillId="0" borderId="12" xfId="0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10" xfId="0" applyNumberFormat="1" applyFont="1" applyBorder="1"/>
    <xf numFmtId="3" fontId="3" fillId="0" borderId="6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9" xfId="0" applyNumberFormat="1" applyFont="1" applyBorder="1"/>
    <xf numFmtId="0" fontId="3" fillId="0" borderId="8" xfId="0" applyFont="1" applyBorder="1" applyAlignment="1">
      <alignment textRotation="90" wrapText="1"/>
    </xf>
    <xf numFmtId="164" fontId="3" fillId="0" borderId="8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4" fontId="8" fillId="0" borderId="0" xfId="0" applyNumberFormat="1" applyFont="1"/>
    <xf numFmtId="0" fontId="9" fillId="0" borderId="0" xfId="0" applyFont="1"/>
    <xf numFmtId="0" fontId="8" fillId="2" borderId="1" xfId="0" applyFont="1" applyFill="1" applyBorder="1"/>
    <xf numFmtId="0" fontId="8" fillId="2" borderId="0" xfId="0" applyFont="1" applyFill="1"/>
    <xf numFmtId="0" fontId="8" fillId="2" borderId="10" xfId="0" applyFont="1" applyFill="1" applyBorder="1"/>
    <xf numFmtId="0" fontId="8" fillId="2" borderId="10" xfId="0" applyFont="1" applyFill="1" applyBorder="1" applyAlignment="1">
      <alignment horizontal="right"/>
    </xf>
    <xf numFmtId="0" fontId="9" fillId="2" borderId="0" xfId="0" applyFont="1" applyFill="1"/>
    <xf numFmtId="0" fontId="8" fillId="2" borderId="1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2"/>
    </xf>
    <xf numFmtId="41" fontId="8" fillId="2" borderId="10" xfId="0" applyNumberFormat="1" applyFont="1" applyFill="1" applyBorder="1" applyAlignment="1">
      <alignment horizontal="right"/>
    </xf>
    <xf numFmtId="41" fontId="8" fillId="2" borderId="0" xfId="0" applyNumberFormat="1" applyFont="1" applyFill="1"/>
    <xf numFmtId="41" fontId="8" fillId="2" borderId="1" xfId="0" applyNumberFormat="1" applyFont="1" applyFill="1" applyBorder="1"/>
    <xf numFmtId="41" fontId="8" fillId="2" borderId="10" xfId="0" applyNumberFormat="1" applyFont="1" applyFill="1" applyBorder="1"/>
    <xf numFmtId="167" fontId="8" fillId="2" borderId="10" xfId="0" applyNumberFormat="1" applyFont="1" applyFill="1" applyBorder="1"/>
    <xf numFmtId="167" fontId="8" fillId="2" borderId="10" xfId="0" applyNumberFormat="1" applyFont="1" applyFill="1" applyBorder="1" applyAlignment="1">
      <alignment horizontal="right"/>
    </xf>
    <xf numFmtId="167" fontId="8" fillId="2" borderId="0" xfId="0" applyNumberFormat="1" applyFont="1" applyFill="1"/>
    <xf numFmtId="167" fontId="8" fillId="2" borderId="1" xfId="0" applyNumberFormat="1" applyFont="1" applyFill="1" applyBorder="1"/>
    <xf numFmtId="41" fontId="8" fillId="0" borderId="12" xfId="0" applyNumberFormat="1" applyFont="1" applyBorder="1"/>
    <xf numFmtId="167" fontId="8" fillId="0" borderId="12" xfId="0" applyNumberFormat="1" applyFont="1" applyBorder="1"/>
    <xf numFmtId="41" fontId="10" fillId="0" borderId="10" xfId="0" applyNumberFormat="1" applyFont="1" applyBorder="1"/>
    <xf numFmtId="41" fontId="8" fillId="2" borderId="6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3" xfId="0" applyFont="1" applyBorder="1"/>
    <xf numFmtId="3" fontId="3" fillId="0" borderId="6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textRotation="90" wrapText="1"/>
    </xf>
    <xf numFmtId="0" fontId="3" fillId="0" borderId="7" xfId="0" applyFont="1" applyBorder="1" applyAlignment="1">
      <alignment wrapText="1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/>
    <xf numFmtId="166" fontId="5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4" xfId="0" applyFont="1" applyBorder="1"/>
    <xf numFmtId="3" fontId="3" fillId="0" borderId="7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textRotation="90"/>
    </xf>
    <xf numFmtId="0" fontId="3" fillId="0" borderId="7" xfId="0" applyFont="1" applyBorder="1"/>
    <xf numFmtId="0" fontId="3" fillId="0" borderId="14" xfId="0" applyFont="1" applyBorder="1" applyAlignment="1">
      <alignment horizontal="right"/>
    </xf>
    <xf numFmtId="3" fontId="3" fillId="0" borderId="7" xfId="0" applyNumberFormat="1" applyFont="1" applyBorder="1"/>
    <xf numFmtId="0" fontId="3" fillId="0" borderId="12" xfId="0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 indent="1"/>
    </xf>
    <xf numFmtId="167" fontId="8" fillId="4" borderId="19" xfId="0" applyNumberFormat="1" applyFont="1" applyFill="1" applyBorder="1" applyAlignment="1">
      <alignment horizontal="right"/>
    </xf>
    <xf numFmtId="41" fontId="8" fillId="4" borderId="9" xfId="0" applyNumberFormat="1" applyFont="1" applyFill="1" applyBorder="1" applyAlignment="1">
      <alignment horizontal="right"/>
    </xf>
    <xf numFmtId="167" fontId="8" fillId="4" borderId="10" xfId="0" applyNumberFormat="1" applyFont="1" applyFill="1" applyBorder="1" applyAlignment="1">
      <alignment horizontal="right"/>
    </xf>
    <xf numFmtId="41" fontId="8" fillId="4" borderId="16" xfId="0" applyNumberFormat="1" applyFont="1" applyFill="1" applyBorder="1" applyAlignment="1">
      <alignment horizontal="right"/>
    </xf>
    <xf numFmtId="167" fontId="8" fillId="4" borderId="17" xfId="0" applyNumberFormat="1" applyFont="1" applyFill="1" applyBorder="1" applyAlignment="1">
      <alignment horizontal="right"/>
    </xf>
    <xf numFmtId="3" fontId="3" fillId="0" borderId="0" xfId="0" applyNumberFormat="1" applyFont="1"/>
    <xf numFmtId="164" fontId="2" fillId="0" borderId="7" xfId="0" applyNumberFormat="1" applyFont="1" applyBorder="1" applyAlignment="1">
      <alignment horizontal="left"/>
    </xf>
    <xf numFmtId="164" fontId="7" fillId="0" borderId="0" xfId="0" quotePrefix="1" applyNumberFormat="1" applyFont="1"/>
    <xf numFmtId="169" fontId="5" fillId="0" borderId="0" xfId="0" applyNumberFormat="1" applyFont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0" fillId="0" borderId="1" xfId="0" applyBorder="1"/>
    <xf numFmtId="0" fontId="14" fillId="0" borderId="0" xfId="0" applyFont="1"/>
    <xf numFmtId="3" fontId="14" fillId="0" borderId="0" xfId="0" applyNumberFormat="1" applyFo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4" fillId="0" borderId="0" xfId="0" applyFont="1" applyAlignment="1">
      <alignment horizontal="center"/>
    </xf>
    <xf numFmtId="0" fontId="0" fillId="0" borderId="10" xfId="0" applyBorder="1"/>
    <xf numFmtId="3" fontId="0" fillId="0" borderId="0" xfId="0" applyNumberFormat="1" applyAlignment="1">
      <alignment vertical="center" wrapText="1"/>
    </xf>
    <xf numFmtId="164" fontId="3" fillId="0" borderId="10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3" fontId="0" fillId="0" borderId="0" xfId="0" applyNumberFormat="1"/>
    <xf numFmtId="3" fontId="8" fillId="4" borderId="15" xfId="0" applyNumberFormat="1" applyFont="1" applyFill="1" applyBorder="1"/>
    <xf numFmtId="3" fontId="8" fillId="4" borderId="5" xfId="0" applyNumberFormat="1" applyFont="1" applyFill="1" applyBorder="1" applyAlignment="1">
      <alignment horizontal="right"/>
    </xf>
    <xf numFmtId="3" fontId="8" fillId="2" borderId="2" xfId="0" applyNumberFormat="1" applyFont="1" applyFill="1" applyBorder="1"/>
    <xf numFmtId="41" fontId="8" fillId="2" borderId="29" xfId="0" applyNumberFormat="1" applyFont="1" applyFill="1" applyBorder="1"/>
    <xf numFmtId="41" fontId="13" fillId="0" borderId="12" xfId="66" applyNumberFormat="1" applyBorder="1"/>
    <xf numFmtId="0" fontId="13" fillId="0" borderId="12" xfId="66" applyBorder="1"/>
    <xf numFmtId="169" fontId="5" fillId="0" borderId="2" xfId="0" applyNumberFormat="1" applyFont="1" applyBorder="1" applyAlignment="1">
      <alignment horizontal="center"/>
    </xf>
    <xf numFmtId="168" fontId="3" fillId="0" borderId="0" xfId="0" applyNumberFormat="1" applyFont="1"/>
    <xf numFmtId="14" fontId="5" fillId="0" borderId="5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2" xfId="0" applyFont="1" applyBorder="1"/>
    <xf numFmtId="14" fontId="0" fillId="36" borderId="18" xfId="0" applyNumberFormat="1" applyFill="1" applyBorder="1"/>
    <xf numFmtId="14" fontId="0" fillId="0" borderId="0" xfId="0" applyNumberFormat="1"/>
    <xf numFmtId="0" fontId="2" fillId="0" borderId="7" xfId="0" quotePrefix="1" applyFont="1" applyBorder="1" applyAlignment="1">
      <alignment horizontal="left"/>
    </xf>
    <xf numFmtId="41" fontId="8" fillId="0" borderId="10" xfId="0" applyNumberFormat="1" applyFont="1" applyBorder="1"/>
    <xf numFmtId="41" fontId="8" fillId="3" borderId="9" xfId="0" applyNumberFormat="1" applyFont="1" applyFill="1" applyBorder="1"/>
    <xf numFmtId="0" fontId="31" fillId="0" borderId="0" xfId="0" applyFont="1"/>
    <xf numFmtId="41" fontId="8" fillId="3" borderId="9" xfId="0" applyNumberFormat="1" applyFont="1" applyFill="1" applyBorder="1" applyAlignment="1">
      <alignment horizontal="center"/>
    </xf>
    <xf numFmtId="41" fontId="8" fillId="2" borderId="12" xfId="0" applyNumberFormat="1" applyFont="1" applyFill="1" applyBorder="1"/>
    <xf numFmtId="41" fontId="8" fillId="3" borderId="5" xfId="0" applyNumberFormat="1" applyFont="1" applyFill="1" applyBorder="1"/>
    <xf numFmtId="41" fontId="8" fillId="3" borderId="12" xfId="0" applyNumberFormat="1" applyFont="1" applyFill="1" applyBorder="1"/>
    <xf numFmtId="41" fontId="13" fillId="3" borderId="12" xfId="66" applyNumberFormat="1" applyFill="1" applyBorder="1"/>
    <xf numFmtId="14" fontId="32" fillId="3" borderId="5" xfId="0" applyNumberFormat="1" applyFont="1" applyFill="1" applyBorder="1" applyAlignment="1">
      <alignment horizontal="right"/>
    </xf>
    <xf numFmtId="3" fontId="0" fillId="3" borderId="30" xfId="0" applyNumberFormat="1" applyFill="1" applyBorder="1" applyAlignment="1">
      <alignment vertical="center" wrapText="1"/>
    </xf>
    <xf numFmtId="4" fontId="0" fillId="3" borderId="31" xfId="0" applyNumberFormat="1" applyFill="1" applyBorder="1" applyAlignment="1">
      <alignment vertical="center" wrapText="1"/>
    </xf>
    <xf numFmtId="4" fontId="0" fillId="3" borderId="32" xfId="0" applyNumberFormat="1" applyFill="1" applyBorder="1" applyAlignment="1">
      <alignment vertical="center" wrapText="1"/>
    </xf>
    <xf numFmtId="3" fontId="0" fillId="3" borderId="33" xfId="0" applyNumberFormat="1" applyFill="1" applyBorder="1" applyAlignment="1">
      <alignment vertical="center" wrapText="1"/>
    </xf>
    <xf numFmtId="4" fontId="0" fillId="3" borderId="18" xfId="0" applyNumberFormat="1" applyFill="1" applyBorder="1" applyAlignment="1">
      <alignment vertical="center" wrapText="1"/>
    </xf>
    <xf numFmtId="4" fontId="0" fillId="3" borderId="34" xfId="0" applyNumberForma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3" fontId="0" fillId="3" borderId="35" xfId="0" applyNumberFormat="1" applyFill="1" applyBorder="1" applyAlignment="1">
      <alignment vertical="center" wrapText="1"/>
    </xf>
    <xf numFmtId="4" fontId="0" fillId="3" borderId="36" xfId="0" applyNumberFormat="1" applyFill="1" applyBorder="1" applyAlignment="1">
      <alignment vertical="center" wrapText="1"/>
    </xf>
    <xf numFmtId="4" fontId="0" fillId="3" borderId="37" xfId="0" applyNumberFormat="1" applyFill="1" applyBorder="1" applyAlignment="1">
      <alignment vertical="center" wrapText="1"/>
    </xf>
    <xf numFmtId="41" fontId="8" fillId="2" borderId="5" xfId="0" applyNumberFormat="1" applyFont="1" applyFill="1" applyBorder="1" applyAlignment="1">
      <alignment horizontal="right"/>
    </xf>
    <xf numFmtId="41" fontId="8" fillId="2" borderId="4" xfId="0" applyNumberFormat="1" applyFont="1" applyFill="1" applyBorder="1"/>
    <xf numFmtId="41" fontId="8" fillId="2" borderId="2" xfId="0" applyNumberFormat="1" applyFont="1" applyFill="1" applyBorder="1"/>
    <xf numFmtId="41" fontId="8" fillId="3" borderId="15" xfId="0" applyNumberFormat="1" applyFont="1" applyFill="1" applyBorder="1"/>
    <xf numFmtId="41" fontId="8" fillId="4" borderId="5" xfId="0" applyNumberFormat="1" applyFont="1" applyFill="1" applyBorder="1" applyAlignment="1">
      <alignment horizontal="right"/>
    </xf>
    <xf numFmtId="41" fontId="8" fillId="4" borderId="15" xfId="0" applyNumberFormat="1" applyFont="1" applyFill="1" applyBorder="1"/>
    <xf numFmtId="41" fontId="8" fillId="3" borderId="10" xfId="0" applyNumberFormat="1" applyFont="1" applyFill="1" applyBorder="1"/>
    <xf numFmtId="3" fontId="3" fillId="0" borderId="2" xfId="0" applyNumberFormat="1" applyFont="1" applyBorder="1" applyAlignment="1">
      <alignment horizontal="center" textRotation="90" wrapText="1"/>
    </xf>
    <xf numFmtId="41" fontId="8" fillId="3" borderId="5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right"/>
    </xf>
    <xf numFmtId="0" fontId="0" fillId="0" borderId="18" xfId="0" applyFill="1" applyBorder="1"/>
    <xf numFmtId="14" fontId="0" fillId="0" borderId="18" xfId="0" applyNumberFormat="1" applyFill="1" applyBorder="1"/>
    <xf numFmtId="0" fontId="6" fillId="0" borderId="0" xfId="0" applyFont="1" applyFill="1"/>
    <xf numFmtId="0" fontId="3" fillId="0" borderId="10" xfId="0" applyFont="1" applyFill="1" applyBorder="1"/>
    <xf numFmtId="3" fontId="3" fillId="0" borderId="12" xfId="0" applyNumberFormat="1" applyFont="1" applyFill="1" applyBorder="1" applyAlignment="1">
      <alignment horizontal="center" textRotation="90" wrapText="1"/>
    </xf>
    <xf numFmtId="169" fontId="5" fillId="0" borderId="1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41" fontId="35" fillId="2" borderId="13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3" fontId="3" fillId="0" borderId="2" xfId="0" applyNumberFormat="1" applyFont="1" applyBorder="1" applyAlignment="1">
      <alignment horizontal="center" textRotation="90" wrapText="1"/>
    </xf>
    <xf numFmtId="3" fontId="3" fillId="0" borderId="5" xfId="0" applyNumberFormat="1" applyFont="1" applyBorder="1" applyAlignment="1">
      <alignment horizontal="center" textRotation="90" wrapText="1"/>
    </xf>
    <xf numFmtId="3" fontId="3" fillId="0" borderId="4" xfId="0" applyNumberFormat="1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2" fillId="0" borderId="13" xfId="0" quotePrefix="1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70" fontId="2" fillId="0" borderId="9" xfId="0" quotePrefix="1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49" fontId="7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7" fillId="0" borderId="0" xfId="0" quotePrefix="1" applyNumberFormat="1" applyFont="1" applyAlignment="1">
      <alignment horizontal="left"/>
    </xf>
    <xf numFmtId="0" fontId="7" fillId="0" borderId="0" xfId="0" quotePrefix="1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3" fillId="0" borderId="2" xfId="0" applyNumberFormat="1" applyFont="1" applyBorder="1" applyAlignment="1">
      <alignment horizontal="center" textRotation="90"/>
    </xf>
    <xf numFmtId="3" fontId="3" fillId="0" borderId="5" xfId="0" applyNumberFormat="1" applyFont="1" applyBorder="1" applyAlignment="1">
      <alignment horizontal="center" textRotation="90"/>
    </xf>
    <xf numFmtId="0" fontId="14" fillId="0" borderId="10" xfId="0" applyFont="1" applyBorder="1" applyAlignment="1">
      <alignment horizontal="center"/>
    </xf>
  </cellXfs>
  <cellStyles count="67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Currency 2" xfId="13" xr:uid="{00000000-0005-0000-0000-00001B000000}"/>
    <cellStyle name="Explanatory Text" xfId="40" builtinId="53" customBuiltin="1"/>
    <cellStyle name="Followed Hyperlink" xfId="24" builtinId="9" hidde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" xfId="23" builtinId="8" hidden="1"/>
    <cellStyle name="Hyperlink" xfId="66" builtinId="8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11" xfId="8" xr:uid="{00000000-0005-0000-0000-000029000000}"/>
    <cellStyle name="Normal 12" xfId="9" xr:uid="{00000000-0005-0000-0000-00002A000000}"/>
    <cellStyle name="Normal 2" xfId="1" xr:uid="{00000000-0005-0000-0000-00002B000000}"/>
    <cellStyle name="Normal 2 2" xfId="6" xr:uid="{00000000-0005-0000-0000-00002C000000}"/>
    <cellStyle name="Normal 2 2 2" xfId="15" xr:uid="{00000000-0005-0000-0000-00002D000000}"/>
    <cellStyle name="Normal 3" xfId="2" xr:uid="{00000000-0005-0000-0000-00002E000000}"/>
    <cellStyle name="Normal 4" xfId="4" xr:uid="{00000000-0005-0000-0000-00002F000000}"/>
    <cellStyle name="Normal 5" xfId="12" xr:uid="{00000000-0005-0000-0000-000030000000}"/>
    <cellStyle name="Normal 5 2" xfId="16" xr:uid="{00000000-0005-0000-0000-000031000000}"/>
    <cellStyle name="Normal 7" xfId="7" xr:uid="{00000000-0005-0000-0000-000032000000}"/>
    <cellStyle name="Normal 7 2" xfId="17" xr:uid="{00000000-0005-0000-0000-000033000000}"/>
    <cellStyle name="Normal 9" xfId="10" xr:uid="{00000000-0005-0000-0000-000034000000}"/>
    <cellStyle name="Note" xfId="39" builtinId="10" customBuiltin="1"/>
    <cellStyle name="Output" xfId="34" builtinId="21" customBuiltin="1"/>
    <cellStyle name="Percent 2" xfId="3" xr:uid="{00000000-0005-0000-0000-000037000000}"/>
    <cellStyle name="Percent 2 2" xfId="18" xr:uid="{00000000-0005-0000-0000-000038000000}"/>
    <cellStyle name="Percent 2 2 2" xfId="11" xr:uid="{00000000-0005-0000-0000-000039000000}"/>
    <cellStyle name="Percent 2 3" xfId="19" xr:uid="{00000000-0005-0000-0000-00003A000000}"/>
    <cellStyle name="Percent 2 3 2" xfId="20" xr:uid="{00000000-0005-0000-0000-00003B000000}"/>
    <cellStyle name="Percent 3" xfId="5" xr:uid="{00000000-0005-0000-0000-00003C000000}"/>
    <cellStyle name="Percent 4" xfId="14" xr:uid="{00000000-0005-0000-0000-00003D000000}"/>
    <cellStyle name="Percent 4 2" xfId="21" xr:uid="{00000000-0005-0000-0000-00003E000000}"/>
    <cellStyle name="Percent 5 2" xfId="22" xr:uid="{00000000-0005-0000-0000-00003F000000}"/>
    <cellStyle name="Title" xfId="25" builtinId="15" customBuiltin="1"/>
    <cellStyle name="Total" xfId="41" builtinId="25" customBuiltin="1"/>
    <cellStyle name="Warning Text" xfId="38" builtinId="11" customBuiltin="1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aros4@southernct.ed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zhuj@easternc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8"/>
  <sheetViews>
    <sheetView showGridLines="0" topLeftCell="A16" zoomScaleNormal="100" workbookViewId="0">
      <selection activeCell="C48" sqref="C48"/>
    </sheetView>
  </sheetViews>
  <sheetFormatPr defaultColWidth="9.140625" defaultRowHeight="18" customHeight="1"/>
  <cols>
    <col min="1" max="1" width="14.7109375" style="7" customWidth="1"/>
    <col min="2" max="2" width="6.7109375" style="1" customWidth="1"/>
    <col min="3" max="5" width="8.85546875" style="1" customWidth="1"/>
    <col min="6" max="8" width="8.85546875" style="222" customWidth="1"/>
    <col min="9" max="9" width="8.85546875" style="1" customWidth="1"/>
    <col min="10" max="11" width="8.85546875" style="222" customWidth="1"/>
    <col min="12" max="22" width="8.85546875" style="1" customWidth="1"/>
    <col min="23" max="16384" width="9.140625" style="1"/>
  </cols>
  <sheetData>
    <row r="1" spans="1:23" ht="18" customHeight="1">
      <c r="A1" s="21" t="s">
        <v>75</v>
      </c>
      <c r="B1" s="12"/>
      <c r="C1" s="12"/>
      <c r="D1" s="12"/>
      <c r="E1" s="12"/>
      <c r="F1" s="217"/>
      <c r="G1" s="217"/>
      <c r="H1" s="217"/>
      <c r="I1" s="12"/>
      <c r="J1" s="217"/>
      <c r="K1" s="217"/>
      <c r="L1" s="12"/>
      <c r="M1" s="12"/>
      <c r="N1" s="12"/>
      <c r="O1" s="12"/>
      <c r="P1" s="12"/>
    </row>
    <row r="2" spans="1:23" ht="18" customHeight="1">
      <c r="A2" s="238" t="str">
        <f>CONCATENATE(DATE!B13," Preliminary Enrollment as of ",DATE!B16)</f>
        <v>Fall 2023 Preliminary Enrollment as of November 06, 2023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3" ht="18" customHeight="1">
      <c r="A3" s="238" t="str">
        <f>CONCATENATE("Compared to ",DATE!B14," Enrollment as recorded on ",DATE!B17)</f>
        <v>Compared to Fall 2022 Enrollment as recorded on September 19, 2022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3" ht="18" customHeight="1">
      <c r="A4" s="15"/>
      <c r="B4" s="4"/>
      <c r="C4" s="4"/>
      <c r="D4" s="4"/>
      <c r="E4" s="4"/>
      <c r="F4" s="218"/>
      <c r="G4" s="218"/>
      <c r="H4" s="218"/>
      <c r="I4" s="4"/>
      <c r="J4" s="218"/>
      <c r="K4" s="218"/>
      <c r="L4" s="4"/>
      <c r="M4" s="4"/>
      <c r="N4" s="4"/>
      <c r="O4" s="4"/>
      <c r="P4" s="4"/>
    </row>
    <row r="5" spans="1:23" ht="18" customHeight="1">
      <c r="A5" s="90"/>
      <c r="C5" s="247" t="s">
        <v>76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41" t="s">
        <v>0</v>
      </c>
      <c r="Q5" s="244" t="s">
        <v>77</v>
      </c>
      <c r="R5" s="245"/>
      <c r="S5" s="245"/>
      <c r="T5" s="245"/>
      <c r="U5" s="246"/>
      <c r="V5" s="241" t="s">
        <v>1</v>
      </c>
    </row>
    <row r="6" spans="1:23" s="9" customFormat="1" ht="112.5" customHeight="1">
      <c r="A6" s="91"/>
      <c r="B6" s="8"/>
      <c r="C6" s="22" t="s">
        <v>2</v>
      </c>
      <c r="D6" s="19" t="s">
        <v>3</v>
      </c>
      <c r="E6" s="19" t="s">
        <v>4</v>
      </c>
      <c r="F6" s="219" t="s">
        <v>5</v>
      </c>
      <c r="G6" s="219" t="s">
        <v>6</v>
      </c>
      <c r="H6" s="219" t="s">
        <v>7</v>
      </c>
      <c r="I6" s="19" t="s">
        <v>8</v>
      </c>
      <c r="J6" s="219" t="s">
        <v>9</v>
      </c>
      <c r="K6" s="219" t="s">
        <v>10</v>
      </c>
      <c r="L6" s="19" t="s">
        <v>11</v>
      </c>
      <c r="M6" s="19" t="s">
        <v>12</v>
      </c>
      <c r="N6" s="20" t="s">
        <v>13</v>
      </c>
      <c r="O6" s="212" t="s">
        <v>14</v>
      </c>
      <c r="P6" s="242"/>
      <c r="Q6" s="19" t="s">
        <v>15</v>
      </c>
      <c r="R6" s="19" t="s">
        <v>16</v>
      </c>
      <c r="S6" s="19" t="s">
        <v>17</v>
      </c>
      <c r="T6" s="20" t="s">
        <v>18</v>
      </c>
      <c r="U6" s="10" t="s">
        <v>14</v>
      </c>
      <c r="V6" s="243"/>
    </row>
    <row r="7" spans="1:23" s="6" customFormat="1" ht="15.75" customHeight="1">
      <c r="A7" s="92"/>
      <c r="B7" s="14" t="s">
        <v>19</v>
      </c>
      <c r="C7" s="136">
        <f>DATE!$B$5</f>
        <v>45167</v>
      </c>
      <c r="D7" s="166">
        <f>DATE!$B$5</f>
        <v>45167</v>
      </c>
      <c r="E7" s="166">
        <f>DATE!$B$5</f>
        <v>45167</v>
      </c>
      <c r="F7" s="220">
        <f>DATE!$B$5</f>
        <v>45167</v>
      </c>
      <c r="G7" s="220">
        <f>DATE!$B$5</f>
        <v>45167</v>
      </c>
      <c r="H7" s="220">
        <f>DATE!$B$5</f>
        <v>45167</v>
      </c>
      <c r="I7" s="166">
        <f>DATE!$B$5</f>
        <v>45167</v>
      </c>
      <c r="J7" s="220">
        <f>DATE!$B$5</f>
        <v>45167</v>
      </c>
      <c r="K7" s="220">
        <f>DATE!$B$5</f>
        <v>45167</v>
      </c>
      <c r="L7" s="166">
        <f>DATE!$B$5</f>
        <v>45167</v>
      </c>
      <c r="M7" s="166">
        <f>DATE!$B$5</f>
        <v>45167</v>
      </c>
      <c r="N7" s="166">
        <f>DATE!$B$5</f>
        <v>45167</v>
      </c>
      <c r="O7" s="132"/>
      <c r="P7" s="177">
        <f>DATE!B7</f>
        <v>45166</v>
      </c>
      <c r="Q7" s="131">
        <f>DATE!$B$6</f>
        <v>45167</v>
      </c>
      <c r="R7" s="131">
        <f>DATE!$B$6</f>
        <v>45167</v>
      </c>
      <c r="S7" s="131">
        <f>DATE!$B$6</f>
        <v>45167</v>
      </c>
      <c r="T7" s="131">
        <f>DATE!$B$6</f>
        <v>45167</v>
      </c>
      <c r="U7" s="101"/>
      <c r="V7" s="101"/>
    </row>
    <row r="8" spans="1:23" s="13" customFormat="1" ht="15.75" customHeight="1">
      <c r="A8" s="94"/>
      <c r="B8" s="14" t="s">
        <v>20</v>
      </c>
      <c r="C8" s="133">
        <f>DATE!$B$9</f>
        <v>45188</v>
      </c>
      <c r="D8" s="134">
        <f>DATE!$B$9</f>
        <v>45188</v>
      </c>
      <c r="E8" s="134">
        <f>DATE!$B$9</f>
        <v>45188</v>
      </c>
      <c r="F8" s="221">
        <f>DATE!$B$9</f>
        <v>45188</v>
      </c>
      <c r="G8" s="221">
        <f>DATE!$B$9</f>
        <v>45188</v>
      </c>
      <c r="H8" s="221">
        <f>DATE!$B$9</f>
        <v>45188</v>
      </c>
      <c r="I8" s="134">
        <f>DATE!$B$9</f>
        <v>45188</v>
      </c>
      <c r="J8" s="221">
        <f>DATE!$B$9</f>
        <v>45188</v>
      </c>
      <c r="K8" s="221">
        <f>DATE!$B$9</f>
        <v>45188</v>
      </c>
      <c r="L8" s="134">
        <f>DATE!$B$9</f>
        <v>45188</v>
      </c>
      <c r="M8" s="134">
        <f>DATE!$B$9</f>
        <v>45188</v>
      </c>
      <c r="N8" s="134">
        <f>DATE!$B$9</f>
        <v>45188</v>
      </c>
      <c r="O8" s="135"/>
      <c r="P8" s="135">
        <f>DATE!B11</f>
        <v>45229</v>
      </c>
      <c r="Q8" s="131">
        <f>DATE!B10</f>
        <v>45188</v>
      </c>
      <c r="R8" s="131">
        <f>DATE!$B$10</f>
        <v>45188</v>
      </c>
      <c r="S8" s="131">
        <f>DATE!$B$10</f>
        <v>45188</v>
      </c>
      <c r="T8" s="131">
        <f>DATE!$B$10</f>
        <v>45188</v>
      </c>
      <c r="U8" s="179"/>
      <c r="V8" s="102"/>
    </row>
    <row r="9" spans="1:23" ht="18" customHeight="1">
      <c r="A9" s="250">
        <f>DATE!B2</f>
        <v>45236</v>
      </c>
      <c r="B9" s="251"/>
      <c r="C9" s="113"/>
      <c r="E9" s="180"/>
      <c r="O9" s="181"/>
      <c r="P9" s="3"/>
      <c r="Q9" s="2"/>
      <c r="R9" s="2"/>
      <c r="S9" s="2"/>
      <c r="T9" s="3"/>
      <c r="U9" s="3"/>
      <c r="V9" s="181"/>
    </row>
    <row r="10" spans="1:23" ht="15" customHeight="1">
      <c r="A10" s="88" t="s">
        <v>21</v>
      </c>
      <c r="B10" s="3" t="s">
        <v>22</v>
      </c>
      <c r="C10" s="137">
        <f>CCC!C36</f>
        <v>432</v>
      </c>
      <c r="D10" s="138">
        <f>CCC!C18</f>
        <v>588</v>
      </c>
      <c r="E10" s="138">
        <f>CCC!C24</f>
        <v>1725</v>
      </c>
      <c r="F10" s="223">
        <f>CCC!C12</f>
        <v>926</v>
      </c>
      <c r="G10" s="223">
        <f>CCC!C3</f>
        <v>1532</v>
      </c>
      <c r="H10" s="223">
        <f>CCC!C15</f>
        <v>699</v>
      </c>
      <c r="I10" s="138">
        <f>CCC!C21</f>
        <v>1840</v>
      </c>
      <c r="J10" s="223">
        <f>CCC!C6</f>
        <v>350</v>
      </c>
      <c r="K10" s="223">
        <f>CCC!C9</f>
        <v>1226</v>
      </c>
      <c r="L10" s="138">
        <f>CCC!C33</f>
        <v>462</v>
      </c>
      <c r="M10" s="138">
        <f>CCC!C30</f>
        <v>954</v>
      </c>
      <c r="N10" s="138">
        <f>CCC!C27</f>
        <v>1313</v>
      </c>
      <c r="O10" s="139">
        <f t="shared" ref="O10:O17" si="0">SUM(C10:N10)</f>
        <v>12047</v>
      </c>
      <c r="P10" s="140">
        <f>COSC!C22</f>
        <v>539</v>
      </c>
      <c r="Q10" s="138">
        <f>'CSU UG-GR-Same-Time'!E11</f>
        <v>6900</v>
      </c>
      <c r="R10" s="138">
        <f>'CSU UG-GR-Same-Time'!H11</f>
        <v>3256</v>
      </c>
      <c r="S10" s="138">
        <f>'CSU UG-GR-Same-Time'!K11</f>
        <v>6301</v>
      </c>
      <c r="T10" s="140">
        <f>'CSU UG-GR-Same-Time'!N11</f>
        <v>3067</v>
      </c>
      <c r="U10" s="140">
        <f>'CSU UG-GR-Same-Time'!Q11</f>
        <v>19524</v>
      </c>
      <c r="V10" s="139">
        <f>O10+P10+U10</f>
        <v>32110</v>
      </c>
      <c r="W10"/>
    </row>
    <row r="11" spans="1:23" ht="15" customHeight="1">
      <c r="A11" s="95"/>
      <c r="B11" s="11" t="s">
        <v>23</v>
      </c>
      <c r="C11" s="141">
        <f>CCC!C37</f>
        <v>897</v>
      </c>
      <c r="D11" s="142">
        <f>CCC!C19</f>
        <v>1736</v>
      </c>
      <c r="E11" s="142">
        <f>CCC!C25</f>
        <v>3948</v>
      </c>
      <c r="F11" s="224">
        <f>CCC!C13</f>
        <v>2045</v>
      </c>
      <c r="G11" s="224">
        <f>CCC!C4</f>
        <v>2602</v>
      </c>
      <c r="H11" s="224">
        <f>CCC!C16</f>
        <v>1077</v>
      </c>
      <c r="I11" s="142">
        <f>CCC!C22</f>
        <v>3077</v>
      </c>
      <c r="J11" s="224">
        <f>CCC!C7</f>
        <v>626</v>
      </c>
      <c r="K11" s="224">
        <f>CCC!C10</f>
        <v>2640</v>
      </c>
      <c r="L11" s="142">
        <f>CCC!C34</f>
        <v>735</v>
      </c>
      <c r="M11" s="142">
        <f>CCC!C31</f>
        <v>1813</v>
      </c>
      <c r="N11" s="144">
        <f>CCC!C28</f>
        <v>1748</v>
      </c>
      <c r="O11" s="143">
        <f t="shared" si="0"/>
        <v>22944</v>
      </c>
      <c r="P11" s="144">
        <f>COSC!C23</f>
        <v>1227</v>
      </c>
      <c r="Q11" s="141">
        <f>'CSU UG-GR-Same-Time'!E12</f>
        <v>2812</v>
      </c>
      <c r="R11" s="142">
        <f>'CSU UG-GR-Same-Time'!H12</f>
        <v>723</v>
      </c>
      <c r="S11" s="142">
        <f>'CSU UG-GR-Same-Time'!K12</f>
        <v>2519</v>
      </c>
      <c r="T11" s="144">
        <f>'CSU UG-GR-Same-Time'!N12</f>
        <v>1070</v>
      </c>
      <c r="U11" s="144">
        <f>'CSU UG-GR-Same-Time'!Q12</f>
        <v>7124</v>
      </c>
      <c r="V11" s="143">
        <f t="shared" ref="V11:V18" si="1">O11+P11+U11</f>
        <v>31295</v>
      </c>
      <c r="W11"/>
    </row>
    <row r="12" spans="1:23" ht="15" customHeight="1">
      <c r="A12" s="96"/>
      <c r="B12" s="5" t="s">
        <v>14</v>
      </c>
      <c r="C12" s="141">
        <f>CCC!C38</f>
        <v>1329</v>
      </c>
      <c r="D12" s="142">
        <f>CCC!C20</f>
        <v>2324</v>
      </c>
      <c r="E12" s="142">
        <f>CCC!C26</f>
        <v>5673</v>
      </c>
      <c r="F12" s="224">
        <f>CCC!C14</f>
        <v>2971</v>
      </c>
      <c r="G12" s="224">
        <f>CCC!C5</f>
        <v>4134</v>
      </c>
      <c r="H12" s="224">
        <f>CCC!C17</f>
        <v>1776</v>
      </c>
      <c r="I12" s="142">
        <f>CCC!C23</f>
        <v>4917</v>
      </c>
      <c r="J12" s="224">
        <f>CCC!C8</f>
        <v>976</v>
      </c>
      <c r="K12" s="224">
        <f>CCC!C11</f>
        <v>3866</v>
      </c>
      <c r="L12" s="142">
        <f>CCC!C35</f>
        <v>1197</v>
      </c>
      <c r="M12" s="142">
        <f>CCC!C32</f>
        <v>2767</v>
      </c>
      <c r="N12" s="142">
        <f>CCC!C29</f>
        <v>3061</v>
      </c>
      <c r="O12" s="147">
        <f t="shared" si="0"/>
        <v>34991</v>
      </c>
      <c r="P12" s="148">
        <f>COSC!C24</f>
        <v>1766</v>
      </c>
      <c r="Q12" s="142">
        <f>'CSU UG-GR-Same-Time'!E13</f>
        <v>9712</v>
      </c>
      <c r="R12" s="142">
        <f>'CSU UG-GR-Same-Time'!H13</f>
        <v>3979</v>
      </c>
      <c r="S12" s="142">
        <f>'CSU UG-GR-Same-Time'!K13</f>
        <v>8820</v>
      </c>
      <c r="T12" s="144">
        <f>'CSU UG-GR-Same-Time'!N13</f>
        <v>4137</v>
      </c>
      <c r="U12" s="144">
        <f>'CSU UG-GR-Same-Time'!Q13</f>
        <v>26648</v>
      </c>
      <c r="V12" s="147">
        <f t="shared" si="1"/>
        <v>63405</v>
      </c>
      <c r="W12"/>
    </row>
    <row r="13" spans="1:23" ht="15" customHeight="1">
      <c r="A13" s="90" t="s">
        <v>24</v>
      </c>
      <c r="B13" s="3" t="s">
        <v>22</v>
      </c>
      <c r="C13" s="137">
        <f>CCC!D36</f>
        <v>6391</v>
      </c>
      <c r="D13" s="138">
        <f>CCC!D18</f>
        <v>8492</v>
      </c>
      <c r="E13" s="138">
        <f>CCC!D24</f>
        <v>21620</v>
      </c>
      <c r="F13" s="223">
        <f>CCC!D12</f>
        <v>13634</v>
      </c>
      <c r="G13" s="223">
        <f>CCC!D3</f>
        <v>20757</v>
      </c>
      <c r="H13" s="223">
        <f>CCC!D15</f>
        <v>10157</v>
      </c>
      <c r="I13" s="138">
        <f>CCC!D21</f>
        <v>22421</v>
      </c>
      <c r="J13" s="223">
        <f>CCC!D6</f>
        <v>5408</v>
      </c>
      <c r="K13" s="223">
        <f>CCC!D9</f>
        <v>16047</v>
      </c>
      <c r="L13" s="138">
        <f>CCC!D33</f>
        <v>6249</v>
      </c>
      <c r="M13" s="138">
        <f>CCC!D30</f>
        <v>12544</v>
      </c>
      <c r="N13" s="138">
        <f>CCC!D27</f>
        <v>17455</v>
      </c>
      <c r="O13" s="139">
        <f t="shared" si="0"/>
        <v>161175</v>
      </c>
      <c r="P13" s="140">
        <f>COSC!C36</f>
        <v>6733</v>
      </c>
      <c r="Q13" s="138">
        <f>'CSU UG-GR-Same-Time'!E14</f>
        <v>97777</v>
      </c>
      <c r="R13" s="138">
        <f>'CSU UG-GR-Same-Time'!H14</f>
        <v>48061.5</v>
      </c>
      <c r="S13" s="138">
        <f>'CSU UG-GR-Same-Time'!K14</f>
        <v>88319.5</v>
      </c>
      <c r="T13" s="140">
        <f>'CSU UG-GR-Same-Time'!N14</f>
        <v>44751.5</v>
      </c>
      <c r="U13" s="140">
        <f>'CSU UG-GR-Same-Time'!Q14</f>
        <v>278909.5</v>
      </c>
      <c r="V13" s="139">
        <f t="shared" si="1"/>
        <v>446817.5</v>
      </c>
      <c r="W13" s="170"/>
    </row>
    <row r="14" spans="1:23" ht="15" customHeight="1">
      <c r="A14" s="95"/>
      <c r="B14" s="11" t="s">
        <v>23</v>
      </c>
      <c r="C14" s="141">
        <f>CCC!D37</f>
        <v>5678</v>
      </c>
      <c r="D14" s="142">
        <f>CCC!D19</f>
        <v>12635</v>
      </c>
      <c r="E14" s="142">
        <f>CCC!D25</f>
        <v>25632</v>
      </c>
      <c r="F14" s="224">
        <f>CCC!D13</f>
        <v>14359</v>
      </c>
      <c r="G14" s="224">
        <f>CCC!D4</f>
        <v>16845</v>
      </c>
      <c r="H14" s="224">
        <f>CCC!D16</f>
        <v>8199</v>
      </c>
      <c r="I14" s="142">
        <f>CCC!D22</f>
        <v>19976</v>
      </c>
      <c r="J14" s="224">
        <f>CCC!D7</f>
        <v>4824</v>
      </c>
      <c r="K14" s="224">
        <f>CCC!D10</f>
        <v>16692.5</v>
      </c>
      <c r="L14" s="142">
        <f>CCC!D34</f>
        <v>5105</v>
      </c>
      <c r="M14" s="142">
        <f>CCC!D31</f>
        <v>11949</v>
      </c>
      <c r="N14" s="142">
        <f>CCC!D28</f>
        <v>11726</v>
      </c>
      <c r="O14" s="143">
        <f t="shared" si="0"/>
        <v>153620.5</v>
      </c>
      <c r="P14" s="144">
        <f>COSC!C37</f>
        <v>7288</v>
      </c>
      <c r="Q14" s="141">
        <f>'CSU UG-GR-Same-Time'!E15</f>
        <v>16681</v>
      </c>
      <c r="R14" s="142">
        <f>'CSU UG-GR-Same-Time'!H15</f>
        <v>3664.5</v>
      </c>
      <c r="S14" s="142">
        <f>'CSU UG-GR-Same-Time'!K15</f>
        <v>13318.5</v>
      </c>
      <c r="T14" s="144">
        <f>'CSU UG-GR-Same-Time'!N15</f>
        <v>6620.5</v>
      </c>
      <c r="U14" s="144">
        <f>'CSU UG-GR-Same-Time'!Q15</f>
        <v>40284.5</v>
      </c>
      <c r="V14" s="143">
        <f t="shared" si="1"/>
        <v>201193</v>
      </c>
      <c r="W14" s="170"/>
    </row>
    <row r="15" spans="1:23" ht="15" customHeight="1">
      <c r="A15" s="96"/>
      <c r="B15" s="5" t="s">
        <v>14</v>
      </c>
      <c r="C15" s="141">
        <f>CCC!D38</f>
        <v>12069</v>
      </c>
      <c r="D15" s="146">
        <f>CCC!D20</f>
        <v>21127</v>
      </c>
      <c r="E15" s="146">
        <f>CCC!D26</f>
        <v>47252</v>
      </c>
      <c r="F15" s="225">
        <f>CCC!D14</f>
        <v>27993</v>
      </c>
      <c r="G15" s="225">
        <f>CCC!D5</f>
        <v>37602</v>
      </c>
      <c r="H15" s="225">
        <f>CCC!D17</f>
        <v>18356</v>
      </c>
      <c r="I15" s="146">
        <f>CCC!D23</f>
        <v>42397</v>
      </c>
      <c r="J15" s="225">
        <f>CCC!D8</f>
        <v>10232</v>
      </c>
      <c r="K15" s="225">
        <f>CCC!D11</f>
        <v>32739.5</v>
      </c>
      <c r="L15" s="146">
        <f>CCC!D35</f>
        <v>11354</v>
      </c>
      <c r="M15" s="146">
        <f>CCC!D32</f>
        <v>24493</v>
      </c>
      <c r="N15" s="146">
        <f>CCC!D29</f>
        <v>29181</v>
      </c>
      <c r="O15" s="147">
        <f t="shared" si="0"/>
        <v>314795.5</v>
      </c>
      <c r="P15" s="148">
        <f>COSC!C38</f>
        <v>14021</v>
      </c>
      <c r="Q15" s="142">
        <f>'CSU UG-GR-Same-Time'!E16</f>
        <v>114458</v>
      </c>
      <c r="R15" s="142">
        <f>'CSU UG-GR-Same-Time'!H16</f>
        <v>51726</v>
      </c>
      <c r="S15" s="142">
        <f>'CSU UG-GR-Same-Time'!K16</f>
        <v>101638</v>
      </c>
      <c r="T15" s="144">
        <f>'CSU UG-GR-Same-Time'!N16</f>
        <v>51372</v>
      </c>
      <c r="U15" s="144">
        <f>'CSU UG-GR-Same-Time'!Q16</f>
        <v>319194</v>
      </c>
      <c r="V15" s="147">
        <f t="shared" si="1"/>
        <v>648010.5</v>
      </c>
      <c r="W15" s="170"/>
    </row>
    <row r="16" spans="1:23" ht="15" customHeight="1">
      <c r="A16" s="90" t="s">
        <v>25</v>
      </c>
      <c r="B16" s="3" t="s">
        <v>22</v>
      </c>
      <c r="C16" s="137">
        <f>CCC!E36</f>
        <v>426.06666666666666</v>
      </c>
      <c r="D16" s="138">
        <f>CCC!E18</f>
        <v>566.13333333333333</v>
      </c>
      <c r="E16" s="138">
        <f>CCC!E24</f>
        <v>1441.3333333333333</v>
      </c>
      <c r="F16" s="223">
        <f>CCC!E12</f>
        <v>908.93333333333328</v>
      </c>
      <c r="G16" s="223">
        <f>CCC!E3</f>
        <v>1383.8</v>
      </c>
      <c r="H16" s="223">
        <f>CCC!E15</f>
        <v>677.13333333333333</v>
      </c>
      <c r="I16" s="138">
        <f>CCC!E21</f>
        <v>1494.7333333333333</v>
      </c>
      <c r="J16" s="223">
        <f>CCC!E6</f>
        <v>360.53333333333336</v>
      </c>
      <c r="K16" s="223">
        <f>CCC!E9</f>
        <v>1069.8</v>
      </c>
      <c r="L16" s="138">
        <f>CCC!E33</f>
        <v>416.6</v>
      </c>
      <c r="M16" s="138">
        <f>CCC!E30</f>
        <v>836.26666666666665</v>
      </c>
      <c r="N16" s="138">
        <f>CCC!E27</f>
        <v>1163.6666666666667</v>
      </c>
      <c r="O16" s="139">
        <f t="shared" si="0"/>
        <v>10745</v>
      </c>
      <c r="P16" s="144">
        <f>COSC!C50</f>
        <v>451.11666666666667</v>
      </c>
      <c r="Q16" s="138">
        <f>'CSU UG-GR-Same-Time'!E17</f>
        <v>6611.1833333333334</v>
      </c>
      <c r="R16" s="138">
        <f>'CSU UG-GR-Same-Time'!H17</f>
        <v>3216.916666666667</v>
      </c>
      <c r="S16" s="138">
        <f>'CSU UG-GR-Same-Time'!K17</f>
        <v>6051.7250000000004</v>
      </c>
      <c r="T16" s="140">
        <f>'CSU UG-GR-Same-Time'!N17</f>
        <v>2997.1333333333332</v>
      </c>
      <c r="U16" s="140">
        <f>'CSU UG-GR-Same-Time'!Q17</f>
        <v>18876.958333333336</v>
      </c>
      <c r="V16" s="139">
        <f t="shared" si="1"/>
        <v>30073.075000000004</v>
      </c>
      <c r="W16"/>
    </row>
    <row r="17" spans="1:43" ht="15" customHeight="1">
      <c r="A17" s="95"/>
      <c r="B17" s="11" t="s">
        <v>23</v>
      </c>
      <c r="C17" s="141">
        <f>CCC!E37</f>
        <v>378.53333333333336</v>
      </c>
      <c r="D17" s="142">
        <f>CCC!E19</f>
        <v>842.33333333333337</v>
      </c>
      <c r="E17" s="142">
        <f>CCC!E25</f>
        <v>1708.8</v>
      </c>
      <c r="F17" s="224">
        <f>CCC!E13</f>
        <v>957.26666666666665</v>
      </c>
      <c r="G17" s="224">
        <f>CCC!E4</f>
        <v>1123</v>
      </c>
      <c r="H17" s="224">
        <f>CCC!E16</f>
        <v>546.6</v>
      </c>
      <c r="I17" s="142">
        <f>CCC!E22</f>
        <v>1331.7333333333333</v>
      </c>
      <c r="J17" s="224">
        <f>CCC!E7</f>
        <v>321.60000000000002</v>
      </c>
      <c r="K17" s="224">
        <f>CCC!E10</f>
        <v>1112.8333333333333</v>
      </c>
      <c r="L17" s="142">
        <f>CCC!E34</f>
        <v>340.33333333333331</v>
      </c>
      <c r="M17" s="142">
        <f>CCC!E31</f>
        <v>796.6</v>
      </c>
      <c r="N17" s="142">
        <f>CCC!E28</f>
        <v>781.73333333333335</v>
      </c>
      <c r="O17" s="143">
        <f t="shared" si="0"/>
        <v>10241.366666666669</v>
      </c>
      <c r="P17" s="144">
        <f>COSC!C51</f>
        <v>491.96666666666664</v>
      </c>
      <c r="Q17" s="141">
        <f>'CSU UG-GR-Same-Time'!E18</f>
        <v>1215.1083333333333</v>
      </c>
      <c r="R17" s="142">
        <f>'CSU UG-GR-Same-Time'!H18</f>
        <v>250.00833333333333</v>
      </c>
      <c r="S17" s="142">
        <f>'CSU UG-GR-Same-Time'!K18</f>
        <v>983.86666666666667</v>
      </c>
      <c r="T17" s="144">
        <f>'CSU UG-GR-Same-Time'!N18</f>
        <v>492.4666666666667</v>
      </c>
      <c r="U17" s="144">
        <f>'CSU UG-GR-Same-Time'!Q18</f>
        <v>2941.4500000000003</v>
      </c>
      <c r="V17" s="143">
        <f t="shared" si="1"/>
        <v>13674.783333333336</v>
      </c>
      <c r="W17"/>
    </row>
    <row r="18" spans="1:43" ht="15" customHeight="1">
      <c r="A18" s="96"/>
      <c r="B18" s="5" t="s">
        <v>14</v>
      </c>
      <c r="C18" s="141">
        <f>CCC!E38</f>
        <v>804.6</v>
      </c>
      <c r="D18" s="146">
        <f>CCC!E20</f>
        <v>1408.4666666666667</v>
      </c>
      <c r="E18" s="146">
        <f>CCC!E26</f>
        <v>3150.1333333333332</v>
      </c>
      <c r="F18" s="225">
        <f>CCC!E14</f>
        <v>1866.2</v>
      </c>
      <c r="G18" s="225">
        <f>CCC!E5</f>
        <v>2506.8000000000002</v>
      </c>
      <c r="H18" s="225">
        <f>CCC!E17</f>
        <v>1223.7333333333333</v>
      </c>
      <c r="I18" s="146">
        <f>CCC!E23</f>
        <v>2826.4666666666667</v>
      </c>
      <c r="J18" s="225">
        <f>CCC!E8</f>
        <v>682.13333333333333</v>
      </c>
      <c r="K18" s="225">
        <f>CCC!E11</f>
        <v>2182.6333333333332</v>
      </c>
      <c r="L18" s="146">
        <f>CCC!E35</f>
        <v>756.93333333333328</v>
      </c>
      <c r="M18" s="146">
        <f>CCC!E32</f>
        <v>1632.8666666666666</v>
      </c>
      <c r="N18" s="146">
        <f>CCC!E29</f>
        <v>1945.4</v>
      </c>
      <c r="O18" s="147">
        <f>SUM(C18:N18)</f>
        <v>20986.366666666669</v>
      </c>
      <c r="P18" s="148">
        <f>COSC!C52</f>
        <v>943.08333333333337</v>
      </c>
      <c r="Q18" s="142">
        <f>'CSU UG-GR-Same-Time'!E19</f>
        <v>7826.291666666667</v>
      </c>
      <c r="R18" s="142">
        <f>'CSU UG-GR-Same-Time'!H19</f>
        <v>3466.9250000000002</v>
      </c>
      <c r="S18" s="142">
        <f>'CSU UG-GR-Same-Time'!K19</f>
        <v>7035.5916666666662</v>
      </c>
      <c r="T18" s="144">
        <f>'CSU UG-GR-Same-Time'!N19</f>
        <v>3489.6</v>
      </c>
      <c r="U18" s="144">
        <f>'CSU UG-GR-Same-Time'!Q19</f>
        <v>21818.408333333333</v>
      </c>
      <c r="V18" s="147">
        <f t="shared" si="1"/>
        <v>43747.858333333337</v>
      </c>
      <c r="W18"/>
    </row>
    <row r="19" spans="1:43" ht="8.1" customHeight="1">
      <c r="A19" s="90"/>
      <c r="B19" s="3"/>
      <c r="C19" s="39"/>
      <c r="D19" s="40"/>
      <c r="E19" s="40"/>
      <c r="F19" s="226"/>
      <c r="G19" s="226"/>
      <c r="H19" s="226"/>
      <c r="I19" s="40"/>
      <c r="J19" s="226"/>
      <c r="K19" s="226"/>
      <c r="L19" s="40"/>
      <c r="M19" s="40"/>
      <c r="N19" s="40"/>
      <c r="O19" s="41"/>
      <c r="P19" s="41"/>
      <c r="Q19" s="40"/>
      <c r="R19" s="40"/>
      <c r="S19" s="40"/>
      <c r="T19" s="40"/>
      <c r="U19" s="41"/>
      <c r="V19" s="41"/>
    </row>
    <row r="20" spans="1:43" ht="18" customHeight="1">
      <c r="A20" s="252">
        <f>DATE!B3</f>
        <v>44823</v>
      </c>
      <c r="B20" s="253"/>
      <c r="C20" s="43"/>
      <c r="D20" s="44"/>
      <c r="E20" s="44"/>
      <c r="F20" s="227"/>
      <c r="G20" s="227"/>
      <c r="H20" s="227"/>
      <c r="I20" s="44"/>
      <c r="J20" s="227"/>
      <c r="K20" s="227"/>
      <c r="L20" s="44"/>
      <c r="M20" s="44"/>
      <c r="N20" s="44"/>
      <c r="O20" s="120"/>
      <c r="P20" s="120"/>
      <c r="Q20" s="121"/>
      <c r="R20" s="121"/>
      <c r="S20" s="121"/>
      <c r="T20" s="121"/>
      <c r="U20" s="120"/>
      <c r="V20" s="120"/>
    </row>
    <row r="21" spans="1:43" ht="15" customHeight="1">
      <c r="A21" s="88" t="s">
        <v>21</v>
      </c>
      <c r="B21" s="3" t="s">
        <v>22</v>
      </c>
      <c r="C21" s="39"/>
      <c r="D21" s="40"/>
      <c r="E21" s="138"/>
      <c r="F21" s="223"/>
      <c r="G21" s="223"/>
      <c r="H21" s="226"/>
      <c r="I21" s="138"/>
      <c r="J21" s="226"/>
      <c r="K21" s="223"/>
      <c r="L21" s="40"/>
      <c r="M21" s="138"/>
      <c r="N21" s="138"/>
      <c r="O21" s="139"/>
      <c r="P21" s="144">
        <f>COSC!B22</f>
        <v>407</v>
      </c>
      <c r="Q21" s="138"/>
      <c r="R21" s="138"/>
      <c r="S21" s="138"/>
      <c r="T21" s="140"/>
      <c r="U21" s="140"/>
      <c r="V21" s="139">
        <f>O21+P21+U21</f>
        <v>407</v>
      </c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</row>
    <row r="22" spans="1:43" ht="15" customHeight="1">
      <c r="A22" s="95"/>
      <c r="B22" s="11" t="s">
        <v>23</v>
      </c>
      <c r="C22" s="43"/>
      <c r="D22" s="142"/>
      <c r="E22" s="142"/>
      <c r="F22" s="224"/>
      <c r="G22" s="224"/>
      <c r="H22" s="224"/>
      <c r="I22" s="142"/>
      <c r="J22" s="227"/>
      <c r="K22" s="224"/>
      <c r="L22" s="44"/>
      <c r="M22" s="142"/>
      <c r="N22" s="144"/>
      <c r="O22" s="143"/>
      <c r="P22" s="144">
        <f>COSC!B23</f>
        <v>1195</v>
      </c>
      <c r="Q22" s="141"/>
      <c r="R22" s="44"/>
      <c r="S22" s="142"/>
      <c r="T22" s="144"/>
      <c r="U22" s="144"/>
      <c r="V22" s="143">
        <f t="shared" ref="V22:V28" si="2">O22+P22+U22</f>
        <v>1195</v>
      </c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</row>
    <row r="23" spans="1:43" ht="15" customHeight="1">
      <c r="A23" s="96"/>
      <c r="B23" s="5" t="s">
        <v>14</v>
      </c>
      <c r="C23" s="141"/>
      <c r="D23" s="142"/>
      <c r="E23" s="142"/>
      <c r="F23" s="224"/>
      <c r="G23" s="224"/>
      <c r="H23" s="224"/>
      <c r="I23" s="142"/>
      <c r="J23" s="224"/>
      <c r="K23" s="224"/>
      <c r="L23" s="142"/>
      <c r="M23" s="142"/>
      <c r="N23" s="142"/>
      <c r="O23" s="147"/>
      <c r="P23" s="148">
        <f>COSC!B24</f>
        <v>1602</v>
      </c>
      <c r="Q23" s="142"/>
      <c r="R23" s="142"/>
      <c r="S23" s="142"/>
      <c r="T23" s="144"/>
      <c r="U23" s="144"/>
      <c r="V23" s="147">
        <f t="shared" si="2"/>
        <v>1602</v>
      </c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</row>
    <row r="24" spans="1:43" ht="15" customHeight="1">
      <c r="A24" s="90" t="s">
        <v>24</v>
      </c>
      <c r="B24" s="3" t="s">
        <v>22</v>
      </c>
      <c r="C24" s="137"/>
      <c r="D24" s="138"/>
      <c r="E24" s="138"/>
      <c r="F24" s="223"/>
      <c r="G24" s="223"/>
      <c r="H24" s="223"/>
      <c r="I24" s="138"/>
      <c r="J24" s="223"/>
      <c r="K24" s="223"/>
      <c r="L24" s="138"/>
      <c r="M24" s="138"/>
      <c r="N24" s="138"/>
      <c r="O24" s="139"/>
      <c r="P24" s="140">
        <f>COSC!B36</f>
        <v>5172</v>
      </c>
      <c r="Q24" s="138"/>
      <c r="R24" s="138"/>
      <c r="S24" s="138"/>
      <c r="T24" s="140"/>
      <c r="U24" s="140"/>
      <c r="V24" s="139">
        <f t="shared" si="2"/>
        <v>5172</v>
      </c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</row>
    <row r="25" spans="1:43" ht="15" customHeight="1">
      <c r="A25" s="95"/>
      <c r="B25" s="11" t="s">
        <v>23</v>
      </c>
      <c r="C25" s="141"/>
      <c r="D25" s="142"/>
      <c r="E25" s="142"/>
      <c r="F25" s="224"/>
      <c r="G25" s="224"/>
      <c r="H25" s="224"/>
      <c r="I25" s="142"/>
      <c r="J25" s="224"/>
      <c r="K25" s="224"/>
      <c r="L25" s="142"/>
      <c r="M25" s="142"/>
      <c r="N25" s="142"/>
      <c r="O25" s="143"/>
      <c r="P25" s="144">
        <f>COSC!B37</f>
        <v>6938</v>
      </c>
      <c r="Q25" s="141"/>
      <c r="R25" s="142"/>
      <c r="S25" s="142"/>
      <c r="T25" s="144"/>
      <c r="U25" s="144"/>
      <c r="V25" s="143">
        <f t="shared" si="2"/>
        <v>6938</v>
      </c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</row>
    <row r="26" spans="1:43" ht="15" customHeight="1">
      <c r="A26" s="96"/>
      <c r="B26" s="5" t="s">
        <v>14</v>
      </c>
      <c r="C26" s="141"/>
      <c r="D26" s="146"/>
      <c r="E26" s="146"/>
      <c r="F26" s="225"/>
      <c r="G26" s="225"/>
      <c r="H26" s="225"/>
      <c r="I26" s="146"/>
      <c r="J26" s="225"/>
      <c r="K26" s="225"/>
      <c r="L26" s="146"/>
      <c r="M26" s="146"/>
      <c r="N26" s="146"/>
      <c r="O26" s="147"/>
      <c r="P26" s="148">
        <f>COSC!B38</f>
        <v>12110</v>
      </c>
      <c r="Q26" s="142"/>
      <c r="R26" s="142"/>
      <c r="S26" s="142"/>
      <c r="T26" s="144"/>
      <c r="U26" s="144"/>
      <c r="V26" s="147">
        <f t="shared" si="2"/>
        <v>12110</v>
      </c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</row>
    <row r="27" spans="1:43" ht="15" customHeight="1">
      <c r="A27" s="90" t="s">
        <v>25</v>
      </c>
      <c r="B27" s="3" t="s">
        <v>22</v>
      </c>
      <c r="C27" s="137"/>
      <c r="D27" s="138"/>
      <c r="E27" s="138"/>
      <c r="F27" s="223"/>
      <c r="G27" s="223"/>
      <c r="H27" s="223"/>
      <c r="I27" s="138"/>
      <c r="J27" s="223"/>
      <c r="K27" s="223"/>
      <c r="L27" s="138"/>
      <c r="M27" s="138"/>
      <c r="N27" s="138"/>
      <c r="O27" s="139"/>
      <c r="P27" s="144">
        <f>COSC!B50</f>
        <v>346.1</v>
      </c>
      <c r="Q27" s="138"/>
      <c r="R27" s="138"/>
      <c r="S27" s="138"/>
      <c r="T27" s="140"/>
      <c r="U27" s="140"/>
      <c r="V27" s="139">
        <f t="shared" si="2"/>
        <v>346.1</v>
      </c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</row>
    <row r="28" spans="1:43" ht="15" customHeight="1">
      <c r="A28" s="95"/>
      <c r="B28" s="11" t="s">
        <v>23</v>
      </c>
      <c r="C28" s="141"/>
      <c r="D28" s="142"/>
      <c r="E28" s="142"/>
      <c r="F28" s="224"/>
      <c r="G28" s="224"/>
      <c r="H28" s="224"/>
      <c r="I28" s="142"/>
      <c r="J28" s="224"/>
      <c r="K28" s="224"/>
      <c r="L28" s="142"/>
      <c r="M28" s="142"/>
      <c r="N28" s="142"/>
      <c r="O28" s="143"/>
      <c r="P28" s="144">
        <f>COSC!B51</f>
        <v>470.78333333333336</v>
      </c>
      <c r="Q28" s="141"/>
      <c r="R28" s="142"/>
      <c r="S28" s="142"/>
      <c r="T28" s="144"/>
      <c r="U28" s="144"/>
      <c r="V28" s="143">
        <f t="shared" si="2"/>
        <v>470.78333333333336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</row>
    <row r="29" spans="1:43" ht="15" customHeight="1">
      <c r="A29" s="96"/>
      <c r="B29" s="5" t="s">
        <v>14</v>
      </c>
      <c r="C29" s="141"/>
      <c r="D29" s="146"/>
      <c r="E29" s="146"/>
      <c r="F29" s="225"/>
      <c r="G29" s="225"/>
      <c r="H29" s="225"/>
      <c r="I29" s="146"/>
      <c r="J29" s="225"/>
      <c r="K29" s="225"/>
      <c r="L29" s="146"/>
      <c r="M29" s="146"/>
      <c r="N29" s="146"/>
      <c r="O29" s="147"/>
      <c r="P29" s="148">
        <f>COSC!B52</f>
        <v>816.88333333333333</v>
      </c>
      <c r="Q29" s="142"/>
      <c r="R29" s="142"/>
      <c r="S29" s="142"/>
      <c r="T29" s="144"/>
      <c r="U29" s="144"/>
      <c r="V29" s="147">
        <f>O29+P29+U29</f>
        <v>816.88333333333333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</row>
    <row r="30" spans="1:43" ht="8.1" customHeight="1">
      <c r="A30" s="90"/>
      <c r="B30" s="3"/>
      <c r="C30" s="39"/>
      <c r="D30" s="40"/>
      <c r="E30" s="40"/>
      <c r="F30" s="226"/>
      <c r="G30" s="226"/>
      <c r="H30" s="226"/>
      <c r="I30" s="40"/>
      <c r="J30" s="226"/>
      <c r="K30" s="226"/>
      <c r="L30" s="40"/>
      <c r="M30" s="40"/>
      <c r="N30" s="40"/>
      <c r="O30" s="41"/>
      <c r="P30" s="41"/>
      <c r="Q30" s="40"/>
      <c r="R30" s="40"/>
      <c r="S30" s="40"/>
      <c r="T30" s="40"/>
      <c r="U30" s="41"/>
      <c r="V30" s="41"/>
    </row>
    <row r="31" spans="1:43" ht="18" customHeight="1">
      <c r="A31" s="97" t="s">
        <v>26</v>
      </c>
      <c r="B31" s="11"/>
      <c r="C31" s="43"/>
      <c r="D31" s="44"/>
      <c r="E31" s="44"/>
      <c r="F31" s="227"/>
      <c r="G31" s="227"/>
      <c r="H31" s="227"/>
      <c r="I31" s="44"/>
      <c r="J31" s="227"/>
      <c r="K31" s="227"/>
      <c r="L31" s="44"/>
      <c r="M31" s="44"/>
      <c r="N31" s="44"/>
      <c r="O31" s="120"/>
      <c r="P31" s="120"/>
      <c r="Q31" s="121"/>
      <c r="R31" s="121"/>
      <c r="S31" s="121"/>
      <c r="T31" s="121"/>
      <c r="U31" s="120"/>
      <c r="V31" s="120"/>
    </row>
    <row r="32" spans="1:43" ht="15" customHeight="1">
      <c r="A32" s="88" t="s">
        <v>21</v>
      </c>
      <c r="B32" s="3" t="s">
        <v>22</v>
      </c>
      <c r="C32" s="48" t="e">
        <f t="shared" ref="C32:N32" si="3">(C10-C21)/C21</f>
        <v>#DIV/0!</v>
      </c>
      <c r="D32" s="49" t="e">
        <f t="shared" si="3"/>
        <v>#DIV/0!</v>
      </c>
      <c r="E32" s="49" t="e">
        <f t="shared" si="3"/>
        <v>#DIV/0!</v>
      </c>
      <c r="F32" s="228" t="e">
        <f t="shared" si="3"/>
        <v>#DIV/0!</v>
      </c>
      <c r="G32" s="228" t="e">
        <f t="shared" si="3"/>
        <v>#DIV/0!</v>
      </c>
      <c r="H32" s="228" t="e">
        <f t="shared" si="3"/>
        <v>#DIV/0!</v>
      </c>
      <c r="I32" s="49" t="e">
        <f t="shared" si="3"/>
        <v>#DIV/0!</v>
      </c>
      <c r="J32" s="228" t="e">
        <f t="shared" si="3"/>
        <v>#DIV/0!</v>
      </c>
      <c r="K32" s="228" t="e">
        <f t="shared" si="3"/>
        <v>#DIV/0!</v>
      </c>
      <c r="L32" s="49" t="e">
        <f t="shared" si="3"/>
        <v>#DIV/0!</v>
      </c>
      <c r="M32" s="49" t="e">
        <f t="shared" si="3"/>
        <v>#DIV/0!</v>
      </c>
      <c r="N32" s="49" t="e">
        <f t="shared" si="3"/>
        <v>#DIV/0!</v>
      </c>
      <c r="O32" s="50" t="e">
        <f t="shared" ref="O32:O40" si="4">(O10-O21)/O21</f>
        <v>#DIV/0!</v>
      </c>
      <c r="P32" s="51">
        <f t="shared" ref="P32:V40" si="5">(P10-P21)/P21</f>
        <v>0.32432432432432434</v>
      </c>
      <c r="Q32" s="49" t="e">
        <f t="shared" si="5"/>
        <v>#DIV/0!</v>
      </c>
      <c r="R32" s="49" t="e">
        <f t="shared" si="5"/>
        <v>#DIV/0!</v>
      </c>
      <c r="S32" s="49" t="e">
        <f t="shared" si="5"/>
        <v>#DIV/0!</v>
      </c>
      <c r="T32" s="51" t="e">
        <f t="shared" si="5"/>
        <v>#DIV/0!</v>
      </c>
      <c r="U32" s="51" t="e">
        <f t="shared" si="5"/>
        <v>#DIV/0!</v>
      </c>
      <c r="V32" s="50">
        <f t="shared" si="5"/>
        <v>77.894348894348894</v>
      </c>
    </row>
    <row r="33" spans="1:22" ht="15" customHeight="1">
      <c r="A33" s="95"/>
      <c r="B33" s="11" t="s">
        <v>23</v>
      </c>
      <c r="C33" s="52" t="e">
        <f t="shared" ref="C33:N33" si="6">(C11-C22)/C22</f>
        <v>#DIV/0!</v>
      </c>
      <c r="D33" s="53" t="e">
        <f t="shared" si="6"/>
        <v>#DIV/0!</v>
      </c>
      <c r="E33" s="53" t="e">
        <f t="shared" si="6"/>
        <v>#DIV/0!</v>
      </c>
      <c r="F33" s="229" t="e">
        <f t="shared" si="6"/>
        <v>#DIV/0!</v>
      </c>
      <c r="G33" s="229" t="e">
        <f t="shared" si="6"/>
        <v>#DIV/0!</v>
      </c>
      <c r="H33" s="229" t="e">
        <f t="shared" si="6"/>
        <v>#DIV/0!</v>
      </c>
      <c r="I33" s="53" t="e">
        <f t="shared" si="6"/>
        <v>#DIV/0!</v>
      </c>
      <c r="J33" s="229" t="e">
        <f t="shared" si="6"/>
        <v>#DIV/0!</v>
      </c>
      <c r="K33" s="229" t="e">
        <f t="shared" si="6"/>
        <v>#DIV/0!</v>
      </c>
      <c r="L33" s="53" t="e">
        <f t="shared" si="6"/>
        <v>#DIV/0!</v>
      </c>
      <c r="M33" s="53" t="e">
        <f t="shared" si="6"/>
        <v>#DIV/0!</v>
      </c>
      <c r="N33" s="53" t="e">
        <f t="shared" si="6"/>
        <v>#DIV/0!</v>
      </c>
      <c r="O33" s="54" t="e">
        <f t="shared" si="4"/>
        <v>#DIV/0!</v>
      </c>
      <c r="P33" s="55">
        <f t="shared" si="5"/>
        <v>2.6778242677824266E-2</v>
      </c>
      <c r="Q33" s="53" t="e">
        <f t="shared" si="5"/>
        <v>#DIV/0!</v>
      </c>
      <c r="R33" s="53" t="e">
        <f t="shared" si="5"/>
        <v>#DIV/0!</v>
      </c>
      <c r="S33" s="53" t="e">
        <f t="shared" si="5"/>
        <v>#DIV/0!</v>
      </c>
      <c r="T33" s="55" t="e">
        <f t="shared" si="5"/>
        <v>#DIV/0!</v>
      </c>
      <c r="U33" s="55" t="e">
        <f t="shared" si="5"/>
        <v>#DIV/0!</v>
      </c>
      <c r="V33" s="54">
        <f t="shared" si="5"/>
        <v>25.188284518828453</v>
      </c>
    </row>
    <row r="34" spans="1:22" ht="15" customHeight="1">
      <c r="A34" s="96"/>
      <c r="B34" s="5" t="s">
        <v>14</v>
      </c>
      <c r="C34" s="56" t="e">
        <f t="shared" ref="C34:N34" si="7">(C12-C23)/C23</f>
        <v>#DIV/0!</v>
      </c>
      <c r="D34" s="57" t="e">
        <f t="shared" si="7"/>
        <v>#DIV/0!</v>
      </c>
      <c r="E34" s="57" t="e">
        <f t="shared" si="7"/>
        <v>#DIV/0!</v>
      </c>
      <c r="F34" s="230" t="e">
        <f t="shared" si="7"/>
        <v>#DIV/0!</v>
      </c>
      <c r="G34" s="230" t="e">
        <f t="shared" si="7"/>
        <v>#DIV/0!</v>
      </c>
      <c r="H34" s="230" t="e">
        <f t="shared" si="7"/>
        <v>#DIV/0!</v>
      </c>
      <c r="I34" s="57" t="e">
        <f t="shared" si="7"/>
        <v>#DIV/0!</v>
      </c>
      <c r="J34" s="230" t="e">
        <f t="shared" si="7"/>
        <v>#DIV/0!</v>
      </c>
      <c r="K34" s="230" t="e">
        <f t="shared" si="7"/>
        <v>#DIV/0!</v>
      </c>
      <c r="L34" s="57" t="e">
        <f t="shared" si="7"/>
        <v>#DIV/0!</v>
      </c>
      <c r="M34" s="57" t="e">
        <f t="shared" si="7"/>
        <v>#DIV/0!</v>
      </c>
      <c r="N34" s="57" t="e">
        <f t="shared" si="7"/>
        <v>#DIV/0!</v>
      </c>
      <c r="O34" s="58" t="e">
        <f t="shared" si="4"/>
        <v>#DIV/0!</v>
      </c>
      <c r="P34" s="59">
        <f t="shared" si="5"/>
        <v>0.10237203495630462</v>
      </c>
      <c r="Q34" s="57" t="e">
        <f t="shared" si="5"/>
        <v>#DIV/0!</v>
      </c>
      <c r="R34" s="57" t="e">
        <f t="shared" si="5"/>
        <v>#DIV/0!</v>
      </c>
      <c r="S34" s="57" t="e">
        <f t="shared" si="5"/>
        <v>#DIV/0!</v>
      </c>
      <c r="T34" s="59" t="e">
        <f t="shared" si="5"/>
        <v>#DIV/0!</v>
      </c>
      <c r="U34" s="59" t="e">
        <f t="shared" si="5"/>
        <v>#DIV/0!</v>
      </c>
      <c r="V34" s="58">
        <f t="shared" si="5"/>
        <v>38.578651685393261</v>
      </c>
    </row>
    <row r="35" spans="1:22" ht="15" customHeight="1">
      <c r="A35" s="90" t="s">
        <v>24</v>
      </c>
      <c r="B35" s="3" t="s">
        <v>22</v>
      </c>
      <c r="C35" s="48" t="e">
        <f t="shared" ref="C35:N35" si="8">(C13-C24)/C24</f>
        <v>#DIV/0!</v>
      </c>
      <c r="D35" s="49" t="e">
        <f t="shared" si="8"/>
        <v>#DIV/0!</v>
      </c>
      <c r="E35" s="49" t="e">
        <f t="shared" si="8"/>
        <v>#DIV/0!</v>
      </c>
      <c r="F35" s="228" t="e">
        <f t="shared" si="8"/>
        <v>#DIV/0!</v>
      </c>
      <c r="G35" s="228" t="e">
        <f t="shared" si="8"/>
        <v>#DIV/0!</v>
      </c>
      <c r="H35" s="228" t="e">
        <f t="shared" si="8"/>
        <v>#DIV/0!</v>
      </c>
      <c r="I35" s="49" t="e">
        <f t="shared" si="8"/>
        <v>#DIV/0!</v>
      </c>
      <c r="J35" s="228" t="e">
        <f t="shared" si="8"/>
        <v>#DIV/0!</v>
      </c>
      <c r="K35" s="228" t="e">
        <f t="shared" si="8"/>
        <v>#DIV/0!</v>
      </c>
      <c r="L35" s="49" t="e">
        <f t="shared" si="8"/>
        <v>#DIV/0!</v>
      </c>
      <c r="M35" s="49" t="e">
        <f t="shared" si="8"/>
        <v>#DIV/0!</v>
      </c>
      <c r="N35" s="49" t="e">
        <f t="shared" si="8"/>
        <v>#DIV/0!</v>
      </c>
      <c r="O35" s="50" t="e">
        <f t="shared" si="4"/>
        <v>#DIV/0!</v>
      </c>
      <c r="P35" s="51">
        <f t="shared" si="5"/>
        <v>0.30181747873163184</v>
      </c>
      <c r="Q35" s="49" t="e">
        <f t="shared" si="5"/>
        <v>#DIV/0!</v>
      </c>
      <c r="R35" s="49" t="e">
        <f t="shared" si="5"/>
        <v>#DIV/0!</v>
      </c>
      <c r="S35" s="49" t="e">
        <f t="shared" si="5"/>
        <v>#DIV/0!</v>
      </c>
      <c r="T35" s="51" t="e">
        <f t="shared" si="5"/>
        <v>#DIV/0!</v>
      </c>
      <c r="U35" s="51" t="e">
        <f t="shared" si="5"/>
        <v>#DIV/0!</v>
      </c>
      <c r="V35" s="50">
        <f t="shared" si="5"/>
        <v>85.391627996906422</v>
      </c>
    </row>
    <row r="36" spans="1:22" ht="15" customHeight="1">
      <c r="A36" s="95"/>
      <c r="B36" s="11" t="s">
        <v>23</v>
      </c>
      <c r="C36" s="52" t="e">
        <f t="shared" ref="C36:N36" si="9">(C14-C25)/C25</f>
        <v>#DIV/0!</v>
      </c>
      <c r="D36" s="53" t="e">
        <f t="shared" si="9"/>
        <v>#DIV/0!</v>
      </c>
      <c r="E36" s="53" t="e">
        <f t="shared" si="9"/>
        <v>#DIV/0!</v>
      </c>
      <c r="F36" s="229" t="e">
        <f t="shared" si="9"/>
        <v>#DIV/0!</v>
      </c>
      <c r="G36" s="229" t="e">
        <f t="shared" si="9"/>
        <v>#DIV/0!</v>
      </c>
      <c r="H36" s="229" t="e">
        <f t="shared" si="9"/>
        <v>#DIV/0!</v>
      </c>
      <c r="I36" s="53" t="e">
        <f t="shared" si="9"/>
        <v>#DIV/0!</v>
      </c>
      <c r="J36" s="229" t="e">
        <f t="shared" si="9"/>
        <v>#DIV/0!</v>
      </c>
      <c r="K36" s="229" t="e">
        <f t="shared" si="9"/>
        <v>#DIV/0!</v>
      </c>
      <c r="L36" s="53" t="e">
        <f t="shared" si="9"/>
        <v>#DIV/0!</v>
      </c>
      <c r="M36" s="53" t="e">
        <f t="shared" si="9"/>
        <v>#DIV/0!</v>
      </c>
      <c r="N36" s="53" t="e">
        <f t="shared" si="9"/>
        <v>#DIV/0!</v>
      </c>
      <c r="O36" s="54" t="e">
        <f t="shared" si="4"/>
        <v>#DIV/0!</v>
      </c>
      <c r="P36" s="55">
        <f t="shared" si="5"/>
        <v>5.0446814643989625E-2</v>
      </c>
      <c r="Q36" s="53" t="e">
        <f t="shared" si="5"/>
        <v>#DIV/0!</v>
      </c>
      <c r="R36" s="53" t="e">
        <f t="shared" si="5"/>
        <v>#DIV/0!</v>
      </c>
      <c r="S36" s="53" t="e">
        <f t="shared" si="5"/>
        <v>#DIV/0!</v>
      </c>
      <c r="T36" s="55" t="e">
        <f t="shared" si="5"/>
        <v>#DIV/0!</v>
      </c>
      <c r="U36" s="55" t="e">
        <f t="shared" si="5"/>
        <v>#DIV/0!</v>
      </c>
      <c r="V36" s="54">
        <f t="shared" si="5"/>
        <v>27.99870279619487</v>
      </c>
    </row>
    <row r="37" spans="1:22" ht="15" customHeight="1">
      <c r="A37" s="96"/>
      <c r="B37" s="5" t="s">
        <v>14</v>
      </c>
      <c r="C37" s="56" t="e">
        <f t="shared" ref="C37:N37" si="10">(C15-C26)/C26</f>
        <v>#DIV/0!</v>
      </c>
      <c r="D37" s="57" t="e">
        <f t="shared" si="10"/>
        <v>#DIV/0!</v>
      </c>
      <c r="E37" s="57" t="e">
        <f t="shared" si="10"/>
        <v>#DIV/0!</v>
      </c>
      <c r="F37" s="230" t="e">
        <f t="shared" si="10"/>
        <v>#DIV/0!</v>
      </c>
      <c r="G37" s="230" t="e">
        <f t="shared" si="10"/>
        <v>#DIV/0!</v>
      </c>
      <c r="H37" s="230" t="e">
        <f t="shared" si="10"/>
        <v>#DIV/0!</v>
      </c>
      <c r="I37" s="57" t="e">
        <f t="shared" si="10"/>
        <v>#DIV/0!</v>
      </c>
      <c r="J37" s="230" t="e">
        <f t="shared" si="10"/>
        <v>#DIV/0!</v>
      </c>
      <c r="K37" s="230" t="e">
        <f t="shared" si="10"/>
        <v>#DIV/0!</v>
      </c>
      <c r="L37" s="57" t="e">
        <f t="shared" si="10"/>
        <v>#DIV/0!</v>
      </c>
      <c r="M37" s="57" t="e">
        <f t="shared" si="10"/>
        <v>#DIV/0!</v>
      </c>
      <c r="N37" s="57" t="e">
        <f t="shared" si="10"/>
        <v>#DIV/0!</v>
      </c>
      <c r="O37" s="58" t="e">
        <f t="shared" si="4"/>
        <v>#DIV/0!</v>
      </c>
      <c r="P37" s="59">
        <f t="shared" si="5"/>
        <v>0.15780346820809249</v>
      </c>
      <c r="Q37" s="57" t="e">
        <f t="shared" si="5"/>
        <v>#DIV/0!</v>
      </c>
      <c r="R37" s="57" t="e">
        <f t="shared" si="5"/>
        <v>#DIV/0!</v>
      </c>
      <c r="S37" s="57" t="e">
        <f t="shared" si="5"/>
        <v>#DIV/0!</v>
      </c>
      <c r="T37" s="59" t="e">
        <f t="shared" si="5"/>
        <v>#DIV/0!</v>
      </c>
      <c r="U37" s="59" t="e">
        <f t="shared" si="5"/>
        <v>#DIV/0!</v>
      </c>
      <c r="V37" s="58">
        <f t="shared" si="5"/>
        <v>52.510363336085881</v>
      </c>
    </row>
    <row r="38" spans="1:22" ht="15" customHeight="1">
      <c r="A38" s="95" t="s">
        <v>25</v>
      </c>
      <c r="B38" s="11" t="s">
        <v>22</v>
      </c>
      <c r="C38" s="52" t="e">
        <f t="shared" ref="C38:N38" si="11">(C16-C27)/C27</f>
        <v>#DIV/0!</v>
      </c>
      <c r="D38" s="53" t="e">
        <f t="shared" si="11"/>
        <v>#DIV/0!</v>
      </c>
      <c r="E38" s="53" t="e">
        <f t="shared" si="11"/>
        <v>#DIV/0!</v>
      </c>
      <c r="F38" s="229" t="e">
        <f t="shared" si="11"/>
        <v>#DIV/0!</v>
      </c>
      <c r="G38" s="229" t="e">
        <f t="shared" si="11"/>
        <v>#DIV/0!</v>
      </c>
      <c r="H38" s="229" t="e">
        <f t="shared" si="11"/>
        <v>#DIV/0!</v>
      </c>
      <c r="I38" s="53" t="e">
        <f t="shared" si="11"/>
        <v>#DIV/0!</v>
      </c>
      <c r="J38" s="229" t="e">
        <f t="shared" si="11"/>
        <v>#DIV/0!</v>
      </c>
      <c r="K38" s="229" t="e">
        <f t="shared" si="11"/>
        <v>#DIV/0!</v>
      </c>
      <c r="L38" s="53" t="e">
        <f t="shared" si="11"/>
        <v>#DIV/0!</v>
      </c>
      <c r="M38" s="53" t="e">
        <f t="shared" si="11"/>
        <v>#DIV/0!</v>
      </c>
      <c r="N38" s="53" t="e">
        <f t="shared" si="11"/>
        <v>#DIV/0!</v>
      </c>
      <c r="O38" s="54" t="e">
        <f t="shared" si="4"/>
        <v>#DIV/0!</v>
      </c>
      <c r="P38" s="55">
        <f t="shared" si="5"/>
        <v>0.30342868149860341</v>
      </c>
      <c r="Q38" s="53" t="e">
        <f t="shared" si="5"/>
        <v>#DIV/0!</v>
      </c>
      <c r="R38" s="53" t="e">
        <f t="shared" si="5"/>
        <v>#DIV/0!</v>
      </c>
      <c r="S38" s="53" t="e">
        <f t="shared" si="5"/>
        <v>#DIV/0!</v>
      </c>
      <c r="T38" s="55" t="e">
        <f t="shared" si="5"/>
        <v>#DIV/0!</v>
      </c>
      <c r="U38" s="55" t="e">
        <f t="shared" si="5"/>
        <v>#DIV/0!</v>
      </c>
      <c r="V38" s="54">
        <f t="shared" si="5"/>
        <v>85.891288644900328</v>
      </c>
    </row>
    <row r="39" spans="1:22" ht="15" customHeight="1">
      <c r="A39" s="95"/>
      <c r="B39" s="11" t="s">
        <v>23</v>
      </c>
      <c r="C39" s="52" t="e">
        <f t="shared" ref="C39:N39" si="12">(C17-C28)/C28</f>
        <v>#DIV/0!</v>
      </c>
      <c r="D39" s="53" t="e">
        <f t="shared" si="12"/>
        <v>#DIV/0!</v>
      </c>
      <c r="E39" s="53" t="e">
        <f t="shared" si="12"/>
        <v>#DIV/0!</v>
      </c>
      <c r="F39" s="229" t="e">
        <f t="shared" si="12"/>
        <v>#DIV/0!</v>
      </c>
      <c r="G39" s="229" t="e">
        <f t="shared" si="12"/>
        <v>#DIV/0!</v>
      </c>
      <c r="H39" s="229" t="e">
        <f t="shared" si="12"/>
        <v>#DIV/0!</v>
      </c>
      <c r="I39" s="53" t="e">
        <f t="shared" si="12"/>
        <v>#DIV/0!</v>
      </c>
      <c r="J39" s="229" t="e">
        <f t="shared" si="12"/>
        <v>#DIV/0!</v>
      </c>
      <c r="K39" s="229" t="e">
        <f t="shared" si="12"/>
        <v>#DIV/0!</v>
      </c>
      <c r="L39" s="53" t="e">
        <f t="shared" si="12"/>
        <v>#DIV/0!</v>
      </c>
      <c r="M39" s="53" t="e">
        <f t="shared" si="12"/>
        <v>#DIV/0!</v>
      </c>
      <c r="N39" s="53" t="e">
        <f t="shared" si="12"/>
        <v>#DIV/0!</v>
      </c>
      <c r="O39" s="54" t="e">
        <f t="shared" si="4"/>
        <v>#DIV/0!</v>
      </c>
      <c r="P39" s="55">
        <f t="shared" si="5"/>
        <v>4.4995928771196826E-2</v>
      </c>
      <c r="Q39" s="53" t="e">
        <f t="shared" si="5"/>
        <v>#DIV/0!</v>
      </c>
      <c r="R39" s="53" t="e">
        <f t="shared" si="5"/>
        <v>#DIV/0!</v>
      </c>
      <c r="S39" s="53" t="e">
        <f t="shared" si="5"/>
        <v>#DIV/0!</v>
      </c>
      <c r="T39" s="55" t="e">
        <f t="shared" si="5"/>
        <v>#DIV/0!</v>
      </c>
      <c r="U39" s="55" t="e">
        <f t="shared" si="5"/>
        <v>#DIV/0!</v>
      </c>
      <c r="V39" s="54">
        <f t="shared" si="5"/>
        <v>28.04687223421957</v>
      </c>
    </row>
    <row r="40" spans="1:22" ht="15" customHeight="1">
      <c r="A40" s="96"/>
      <c r="B40" s="5" t="s">
        <v>14</v>
      </c>
      <c r="C40" s="56" t="e">
        <f t="shared" ref="C40:N40" si="13">(C18-C29)/C29</f>
        <v>#DIV/0!</v>
      </c>
      <c r="D40" s="57" t="e">
        <f t="shared" si="13"/>
        <v>#DIV/0!</v>
      </c>
      <c r="E40" s="57" t="e">
        <f t="shared" si="13"/>
        <v>#DIV/0!</v>
      </c>
      <c r="F40" s="230" t="e">
        <f t="shared" si="13"/>
        <v>#DIV/0!</v>
      </c>
      <c r="G40" s="230" t="e">
        <f t="shared" si="13"/>
        <v>#DIV/0!</v>
      </c>
      <c r="H40" s="230" t="e">
        <f t="shared" si="13"/>
        <v>#DIV/0!</v>
      </c>
      <c r="I40" s="57" t="e">
        <f t="shared" si="13"/>
        <v>#DIV/0!</v>
      </c>
      <c r="J40" s="230" t="e">
        <f t="shared" si="13"/>
        <v>#DIV/0!</v>
      </c>
      <c r="K40" s="230" t="e">
        <f t="shared" si="13"/>
        <v>#DIV/0!</v>
      </c>
      <c r="L40" s="57" t="e">
        <f t="shared" si="13"/>
        <v>#DIV/0!</v>
      </c>
      <c r="M40" s="57" t="e">
        <f t="shared" si="13"/>
        <v>#DIV/0!</v>
      </c>
      <c r="N40" s="57" t="e">
        <f t="shared" si="13"/>
        <v>#DIV/0!</v>
      </c>
      <c r="O40" s="58" t="e">
        <f t="shared" si="4"/>
        <v>#DIV/0!</v>
      </c>
      <c r="P40" s="59">
        <f t="shared" si="5"/>
        <v>0.15448962520147722</v>
      </c>
      <c r="Q40" s="57" t="e">
        <f t="shared" si="5"/>
        <v>#DIV/0!</v>
      </c>
      <c r="R40" s="57" t="e">
        <f t="shared" si="5"/>
        <v>#DIV/0!</v>
      </c>
      <c r="S40" s="57" t="e">
        <f t="shared" si="5"/>
        <v>#DIV/0!</v>
      </c>
      <c r="T40" s="59" t="e">
        <f t="shared" si="5"/>
        <v>#DIV/0!</v>
      </c>
      <c r="U40" s="59" t="e">
        <f t="shared" si="5"/>
        <v>#DIV/0!</v>
      </c>
      <c r="V40" s="58">
        <f t="shared" si="5"/>
        <v>52.554597759778027</v>
      </c>
    </row>
    <row r="41" spans="1:22" ht="12.75" customHeight="1"/>
    <row r="42" spans="1:22" ht="12.75">
      <c r="C42" s="98" t="s">
        <v>27</v>
      </c>
    </row>
    <row r="43" spans="1:22" ht="31.5" customHeight="1">
      <c r="C43" s="240" t="s">
        <v>28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</row>
    <row r="44" spans="1:22" ht="12.75" customHeight="1">
      <c r="C44" s="240" t="s">
        <v>81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</row>
    <row r="45" spans="1:22" ht="12.75" customHeight="1">
      <c r="C45" s="239" t="s">
        <v>82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</row>
    <row r="46" spans="1:22" ht="12.75" customHeight="1">
      <c r="C46" s="239" t="str">
        <f>CONCATENATE("Prepared by the Connecticut State Colleges and Universities, Office of Decission Support &amp; Instututional Research, ",DATE!B16)</f>
        <v>Prepared by the Connecticut State Colleges and Universities, Office of Decission Support &amp; Instututional Research, November 06, 2023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22" ht="12.75" customHeight="1">
      <c r="C47" s="1" t="str">
        <f>CONCATENATE("Charter Oak State College comparison date is ",TEXT(COSC!B10,"MMMM dd, yyyy"))</f>
        <v>Charter Oak State College comparison date is October 30, 2022</v>
      </c>
    </row>
    <row r="50" spans="17:20" ht="18" customHeight="1">
      <c r="Q50" s="128"/>
      <c r="R50" s="128"/>
      <c r="S50" s="128"/>
      <c r="T50" s="128"/>
    </row>
    <row r="51" spans="17:20" ht="18" customHeight="1">
      <c r="Q51" s="128"/>
      <c r="S51" s="128"/>
      <c r="T51" s="128"/>
    </row>
    <row r="52" spans="17:20" ht="18" customHeight="1">
      <c r="Q52" s="128"/>
      <c r="R52" s="128"/>
      <c r="S52" s="128"/>
      <c r="T52" s="128"/>
    </row>
    <row r="53" spans="17:20" ht="18" customHeight="1">
      <c r="Q53" s="128"/>
      <c r="R53" s="128"/>
      <c r="S53" s="128"/>
      <c r="T53" s="128"/>
    </row>
    <row r="54" spans="17:20" ht="18" customHeight="1">
      <c r="Q54" s="128"/>
      <c r="R54" s="128"/>
      <c r="S54" s="128"/>
      <c r="T54" s="128"/>
    </row>
    <row r="55" spans="17:20" ht="18" customHeight="1">
      <c r="Q55" s="128"/>
      <c r="R55" s="128"/>
      <c r="S55" s="128"/>
      <c r="T55" s="128"/>
    </row>
    <row r="56" spans="17:20" ht="18" customHeight="1">
      <c r="Q56" s="128"/>
      <c r="R56" s="128"/>
      <c r="S56" s="128"/>
      <c r="T56" s="128"/>
    </row>
    <row r="57" spans="17:20" ht="18" customHeight="1">
      <c r="Q57" s="128"/>
    </row>
    <row r="58" spans="17:20" ht="18" customHeight="1">
      <c r="Q58" s="128"/>
      <c r="R58" s="128"/>
      <c r="S58" s="128"/>
      <c r="T58" s="128"/>
    </row>
  </sheetData>
  <mergeCells count="12">
    <mergeCell ref="A2:V2"/>
    <mergeCell ref="A3:V3"/>
    <mergeCell ref="C45:Q45"/>
    <mergeCell ref="C46:Q46"/>
    <mergeCell ref="C43:V43"/>
    <mergeCell ref="P5:P6"/>
    <mergeCell ref="V5:V6"/>
    <mergeCell ref="Q5:U5"/>
    <mergeCell ref="C5:O5"/>
    <mergeCell ref="A9:B9"/>
    <mergeCell ref="A20:B20"/>
    <mergeCell ref="C44:V44"/>
  </mergeCells>
  <printOptions horizontalCentered="1" verticalCentered="1"/>
  <pageMargins left="0.25" right="0.25" top="0.25" bottom="0.2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52"/>
  <sheetViews>
    <sheetView topLeftCell="A22" zoomScaleNormal="100" workbookViewId="0">
      <selection activeCell="G47" sqref="G47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52</v>
      </c>
      <c r="B2"/>
      <c r="C2" s="82" t="s">
        <v>70</v>
      </c>
      <c r="D2" s="82"/>
      <c r="E2" s="82"/>
    </row>
    <row r="3" spans="1:7" ht="15">
      <c r="A3" s="26" t="s">
        <v>54</v>
      </c>
      <c r="B3"/>
      <c r="C3" s="211" t="s">
        <v>83</v>
      </c>
      <c r="D3" s="80"/>
      <c r="E3" s="80"/>
    </row>
    <row r="4" spans="1:7" ht="15">
      <c r="A4" s="26" t="s">
        <v>56</v>
      </c>
      <c r="B4"/>
      <c r="C4" s="192" t="s">
        <v>84</v>
      </c>
      <c r="D4" s="80"/>
      <c r="E4" s="81"/>
    </row>
    <row r="5" spans="1:7" ht="15">
      <c r="A5" s="64"/>
      <c r="B5"/>
    </row>
    <row r="6" spans="1:7" ht="15">
      <c r="A6" s="26" t="s">
        <v>58</v>
      </c>
      <c r="B6"/>
    </row>
    <row r="7" spans="1:7" ht="15">
      <c r="A7" s="64"/>
      <c r="B7"/>
      <c r="C7"/>
      <c r="D7"/>
      <c r="E7"/>
    </row>
    <row r="9" spans="1:7">
      <c r="A9" s="65"/>
      <c r="B9" s="214" t="str">
        <f>DATE!B14</f>
        <v>Fall 2022</v>
      </c>
      <c r="C9" s="214" t="str">
        <f>DATE!B13</f>
        <v>Fall 2023</v>
      </c>
      <c r="D9" s="83" t="s">
        <v>59</v>
      </c>
      <c r="E9" s="84"/>
    </row>
    <row r="10" spans="1:7">
      <c r="A10" s="66"/>
      <c r="B10" s="186" t="s">
        <v>92</v>
      </c>
      <c r="C10" s="190" t="s">
        <v>93</v>
      </c>
      <c r="D10" s="75"/>
      <c r="E10" s="76"/>
    </row>
    <row r="11" spans="1:7">
      <c r="A11" s="67"/>
      <c r="B11" s="205" t="s">
        <v>87</v>
      </c>
      <c r="C11" s="205" t="s">
        <v>87</v>
      </c>
      <c r="D11" s="72" t="s">
        <v>60</v>
      </c>
      <c r="E11" s="77" t="s">
        <v>61</v>
      </c>
    </row>
    <row r="12" spans="1:7">
      <c r="A12" s="69" t="s">
        <v>62</v>
      </c>
      <c r="B12" s="206"/>
      <c r="C12" s="206"/>
      <c r="D12" s="73"/>
      <c r="E12" s="78"/>
    </row>
    <row r="13" spans="1:7">
      <c r="A13" s="70" t="s">
        <v>63</v>
      </c>
      <c r="B13" s="207"/>
      <c r="C13" s="207"/>
      <c r="D13" s="74"/>
      <c r="E13" s="79"/>
    </row>
    <row r="14" spans="1:7">
      <c r="A14" s="71" t="s">
        <v>64</v>
      </c>
      <c r="B14" s="208">
        <v>5331</v>
      </c>
      <c r="C14" s="208">
        <v>5392</v>
      </c>
      <c r="D14" s="126">
        <f>IF(B14&gt;0,C14-B14,0)</f>
        <v>61</v>
      </c>
      <c r="E14" s="127">
        <f>IFERROR((C14-B14)/B14*100,0)</f>
        <v>1.1442506096417182</v>
      </c>
      <c r="G14" s="25"/>
    </row>
    <row r="15" spans="1:7">
      <c r="A15" s="71" t="s">
        <v>65</v>
      </c>
      <c r="B15" s="208">
        <v>1589</v>
      </c>
      <c r="C15" s="208">
        <v>1389</v>
      </c>
      <c r="D15" s="126">
        <f>IF(B15&gt;0,C15-B15,0)</f>
        <v>-200</v>
      </c>
      <c r="E15" s="127">
        <f>IFERROR((C15-B15)/B15*100,0)</f>
        <v>-12.586532410320956</v>
      </c>
      <c r="G15" s="25"/>
    </row>
    <row r="16" spans="1:7">
      <c r="A16" s="68" t="s">
        <v>14</v>
      </c>
      <c r="B16" s="209">
        <v>6920</v>
      </c>
      <c r="C16" s="209">
        <v>6781</v>
      </c>
      <c r="D16" s="124">
        <f>SUM(D14:D15)</f>
        <v>-139</v>
      </c>
      <c r="E16" s="125">
        <f>IFERROR((C16-B16)/B16*100,0)</f>
        <v>-2.0086705202312141</v>
      </c>
      <c r="G16" s="25"/>
    </row>
    <row r="17" spans="1:7">
      <c r="A17" s="70" t="s">
        <v>66</v>
      </c>
      <c r="B17" s="207"/>
      <c r="C17" s="207"/>
      <c r="D17" s="74"/>
      <c r="E17" s="79"/>
    </row>
    <row r="18" spans="1:7">
      <c r="A18" s="71" t="s">
        <v>64</v>
      </c>
      <c r="B18" s="208">
        <v>858</v>
      </c>
      <c r="C18" s="208">
        <v>909</v>
      </c>
      <c r="D18" s="126">
        <f>IF(B18&gt;0,C18-B18,0)</f>
        <v>51</v>
      </c>
      <c r="E18" s="127">
        <f>IFERROR((C18-B18)/B18*100,0)</f>
        <v>5.9440559440559442</v>
      </c>
    </row>
    <row r="19" spans="1:7">
      <c r="A19" s="71" t="s">
        <v>65</v>
      </c>
      <c r="B19" s="208">
        <v>1111</v>
      </c>
      <c r="C19" s="208">
        <v>1130</v>
      </c>
      <c r="D19" s="126">
        <f>IF(B19&gt;0,C19-B19,0)</f>
        <v>19</v>
      </c>
      <c r="E19" s="127">
        <f>IFERROR((C19-B19)/B19*100,0)</f>
        <v>1.7101710171017102</v>
      </c>
    </row>
    <row r="20" spans="1:7">
      <c r="A20" s="68" t="s">
        <v>14</v>
      </c>
      <c r="B20" s="209">
        <v>1969</v>
      </c>
      <c r="C20" s="209">
        <v>2039</v>
      </c>
      <c r="D20" s="124">
        <f>SUM(D18:D19)</f>
        <v>70</v>
      </c>
      <c r="E20" s="125">
        <f>IFERROR((C20-B20)/B20*100,0)</f>
        <v>3.5551041137633312</v>
      </c>
    </row>
    <row r="21" spans="1:7">
      <c r="A21" s="70" t="s">
        <v>14</v>
      </c>
      <c r="B21" s="207"/>
      <c r="C21" s="207"/>
      <c r="D21" s="74"/>
      <c r="E21" s="79"/>
    </row>
    <row r="22" spans="1:7">
      <c r="A22" s="71" t="s">
        <v>64</v>
      </c>
      <c r="B22" s="210">
        <v>6189</v>
      </c>
      <c r="C22" s="210">
        <v>6301</v>
      </c>
      <c r="D22" s="126">
        <f>IF(B22&gt;0,C22-B22,0)</f>
        <v>112</v>
      </c>
      <c r="E22" s="123">
        <f>IFERROR((C22-B22)/B22*100,0)</f>
        <v>1.8096623040878981</v>
      </c>
      <c r="G22" s="25"/>
    </row>
    <row r="23" spans="1:7">
      <c r="A23" s="71" t="s">
        <v>65</v>
      </c>
      <c r="B23" s="210">
        <v>2700</v>
      </c>
      <c r="C23" s="210">
        <v>2519</v>
      </c>
      <c r="D23" s="126">
        <f>IF(B23&gt;0,C23-B23,0)</f>
        <v>-181</v>
      </c>
      <c r="E23" s="127">
        <f>IFERROR((C23-B23)/B23*100,0)</f>
        <v>-6.7037037037037033</v>
      </c>
      <c r="G23" s="25"/>
    </row>
    <row r="24" spans="1:7">
      <c r="A24" s="68" t="s">
        <v>14</v>
      </c>
      <c r="B24" s="209">
        <v>8889</v>
      </c>
      <c r="C24" s="209">
        <v>8820</v>
      </c>
      <c r="D24" s="124">
        <f>SUM(D22:D23)</f>
        <v>-69</v>
      </c>
      <c r="E24" s="125">
        <f>IFERROR((C24-B24)/B24*100,0)</f>
        <v>-0.7762402969962876</v>
      </c>
      <c r="G24" s="25"/>
    </row>
    <row r="25" spans="1:7">
      <c r="A25" s="66"/>
      <c r="B25" s="206"/>
      <c r="C25" s="206"/>
      <c r="D25" s="73"/>
      <c r="E25" s="78"/>
    </row>
    <row r="26" spans="1:7">
      <c r="A26" s="69" t="s">
        <v>24</v>
      </c>
      <c r="B26" s="206"/>
      <c r="C26" s="206"/>
      <c r="D26" s="73"/>
      <c r="E26" s="78"/>
    </row>
    <row r="27" spans="1:7">
      <c r="A27" s="70" t="s">
        <v>63</v>
      </c>
      <c r="B27" s="207"/>
      <c r="C27" s="207"/>
      <c r="D27" s="74"/>
      <c r="E27" s="79"/>
    </row>
    <row r="28" spans="1:7">
      <c r="A28" s="71" t="s">
        <v>64</v>
      </c>
      <c r="B28" s="208">
        <v>76752.5</v>
      </c>
      <c r="C28" s="208">
        <v>78494</v>
      </c>
      <c r="D28" s="126">
        <f>IF(B28&gt;0,C28-B28,0)</f>
        <v>1741.5</v>
      </c>
      <c r="E28" s="127">
        <f>IFERROR((C28-B28)/B28*100,0)</f>
        <v>2.2689814664017458</v>
      </c>
      <c r="G28" s="25"/>
    </row>
    <row r="29" spans="1:7">
      <c r="A29" s="71" t="s">
        <v>65</v>
      </c>
      <c r="B29" s="208">
        <v>8798.5</v>
      </c>
      <c r="C29" s="208">
        <v>7560.5</v>
      </c>
      <c r="D29" s="126">
        <f>IF(B29&gt;0,C29-B29,0)</f>
        <v>-1238</v>
      </c>
      <c r="E29" s="127">
        <f>IFERROR((C29-B29)/B29*100,0)</f>
        <v>-14.070580212536226</v>
      </c>
      <c r="G29" s="25"/>
    </row>
    <row r="30" spans="1:7">
      <c r="A30" s="68" t="s">
        <v>14</v>
      </c>
      <c r="B30" s="209">
        <v>85551</v>
      </c>
      <c r="C30" s="209">
        <v>86054.5</v>
      </c>
      <c r="D30" s="124">
        <f>SUM(D28:D29)</f>
        <v>503.5</v>
      </c>
      <c r="E30" s="125">
        <f>IFERROR((C30-B30)/B30*100,0)</f>
        <v>0.58853783123516967</v>
      </c>
      <c r="G30" s="25"/>
    </row>
    <row r="31" spans="1:7">
      <c r="A31" s="70" t="s">
        <v>66</v>
      </c>
      <c r="B31" s="207"/>
      <c r="C31" s="207"/>
      <c r="D31" s="74"/>
      <c r="E31" s="79"/>
    </row>
    <row r="32" spans="1:7">
      <c r="A32" s="71" t="s">
        <v>64</v>
      </c>
      <c r="B32" s="208">
        <v>9383</v>
      </c>
      <c r="C32" s="208">
        <v>9825.5</v>
      </c>
      <c r="D32" s="126">
        <f>IF(B32&gt;0,C32-B32,0)</f>
        <v>442.5</v>
      </c>
      <c r="E32" s="127">
        <f>IFERROR((C32-B32)/B32*100,0)</f>
        <v>4.7159757007353722</v>
      </c>
    </row>
    <row r="33" spans="1:17" ht="15">
      <c r="A33" s="71" t="s">
        <v>65</v>
      </c>
      <c r="B33" s="208">
        <v>5473</v>
      </c>
      <c r="C33" s="208">
        <v>5758</v>
      </c>
      <c r="D33" s="126">
        <f>IF(B33&gt;0,C33-B33,0)</f>
        <v>285</v>
      </c>
      <c r="E33" s="127">
        <f>IFERROR((C33-B33)/B33*100,0)</f>
        <v>5.2073816919422624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9">
        <f>SUM(B32:B33)</f>
        <v>14856</v>
      </c>
      <c r="C34" s="209">
        <f>SUM(C32:C33)</f>
        <v>15583.5</v>
      </c>
      <c r="D34" s="124">
        <f>SUM(D32:D33)</f>
        <v>727.5</v>
      </c>
      <c r="E34" s="125">
        <f>IFERROR((C34-B34)/B34*100,0)</f>
        <v>4.8970113085621971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7"/>
      <c r="C35" s="207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64</v>
      </c>
      <c r="B36" s="210">
        <f t="shared" ref="B36:C37" si="0">B28+B32</f>
        <v>86135.5</v>
      </c>
      <c r="C36" s="210">
        <f t="shared" si="0"/>
        <v>88319.5</v>
      </c>
      <c r="D36" s="126">
        <f>IF(B36&gt;0,C36-B36,0)</f>
        <v>2184</v>
      </c>
      <c r="E36" s="127">
        <f>IFERROR((C36-B36)/B36*100,0)</f>
        <v>2.5355399341734826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65</v>
      </c>
      <c r="B37" s="210">
        <f t="shared" si="0"/>
        <v>14271.5</v>
      </c>
      <c r="C37" s="210">
        <f t="shared" si="0"/>
        <v>13318.5</v>
      </c>
      <c r="D37" s="126">
        <f>IF(B37&gt;0,C37-B37,0)</f>
        <v>-953</v>
      </c>
      <c r="E37" s="127">
        <f>IFERROR((C37-B37)/B37*100,0)</f>
        <v>-6.6776442560347551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9">
        <f>B30+B34</f>
        <v>100407</v>
      </c>
      <c r="C38" s="209">
        <f>C30+C34</f>
        <v>101638</v>
      </c>
      <c r="D38" s="124">
        <f>SUM(D36:D37)</f>
        <v>1231</v>
      </c>
      <c r="E38" s="125">
        <f>IFERROR((C38-B38)/B38*100,0)</f>
        <v>1.226010138735347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6"/>
      <c r="C39" s="206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67</v>
      </c>
      <c r="B40" s="206"/>
      <c r="C40" s="206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63</v>
      </c>
      <c r="B41" s="207"/>
      <c r="C41" s="207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64</v>
      </c>
      <c r="B42" s="210">
        <f t="shared" ref="B42:C44" si="1">B28/15</f>
        <v>5116.833333333333</v>
      </c>
      <c r="C42" s="210">
        <f t="shared" si="1"/>
        <v>5232.9333333333334</v>
      </c>
      <c r="D42" s="126">
        <f>IF(B42&gt;0,C42-B42,0)</f>
        <v>116.10000000000036</v>
      </c>
      <c r="E42" s="127">
        <f>IFERROR((C42-B42)/B42*100,0)</f>
        <v>2.2689814664017529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65</v>
      </c>
      <c r="B43" s="210">
        <f t="shared" si="1"/>
        <v>586.56666666666672</v>
      </c>
      <c r="C43" s="210">
        <f t="shared" si="1"/>
        <v>504.03333333333336</v>
      </c>
      <c r="D43" s="126">
        <f>IF(B43&gt;0,C43-B43,0)</f>
        <v>-82.53333333333336</v>
      </c>
      <c r="E43" s="127">
        <f>IFERROR((C43-B43)/B43*100,0)</f>
        <v>-14.070580212536232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9">
        <f t="shared" si="1"/>
        <v>5703.4</v>
      </c>
      <c r="C44" s="209">
        <f t="shared" si="1"/>
        <v>5736.9666666666662</v>
      </c>
      <c r="D44" s="124">
        <f>SUM(D42:D43)</f>
        <v>33.566666666667004</v>
      </c>
      <c r="E44" s="125">
        <f>IFERROR((C44-B44)/B44*100,0)</f>
        <v>0.58853783123516867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66</v>
      </c>
      <c r="B45" s="207"/>
      <c r="C45" s="207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64</v>
      </c>
      <c r="B46" s="210">
        <f t="shared" ref="B46:C48" si="2">B32/12</f>
        <v>781.91666666666663</v>
      </c>
      <c r="C46" s="210">
        <f t="shared" si="2"/>
        <v>818.79166666666663</v>
      </c>
      <c r="D46" s="126">
        <f>IF(B46&gt;0,C46-B46,0)</f>
        <v>36.875</v>
      </c>
      <c r="E46" s="127">
        <f>IFERROR((C46-B46)/B46*100,0)</f>
        <v>4.7159757007353722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65</v>
      </c>
      <c r="B47" s="210">
        <f t="shared" si="2"/>
        <v>456.08333333333331</v>
      </c>
      <c r="C47" s="210">
        <f t="shared" si="2"/>
        <v>479.83333333333331</v>
      </c>
      <c r="D47" s="126">
        <f>IF(B47&gt;0,C47-B47,0)</f>
        <v>23.75</v>
      </c>
      <c r="E47" s="127">
        <f>IFERROR((C47-B47)/B47*100,0)</f>
        <v>5.2073816919422624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9">
        <f t="shared" si="2"/>
        <v>1238</v>
      </c>
      <c r="C48" s="209">
        <f t="shared" si="2"/>
        <v>1298.625</v>
      </c>
      <c r="D48" s="124">
        <f>SUM(D46:D47)</f>
        <v>60.625</v>
      </c>
      <c r="E48" s="125">
        <f>IFERROR((C48-B48)/B48*100,0)</f>
        <v>4.8970113085621971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7"/>
      <c r="C49" s="207"/>
      <c r="D49" s="74"/>
      <c r="E49" s="79"/>
    </row>
    <row r="50" spans="1:5">
      <c r="A50" s="71" t="s">
        <v>64</v>
      </c>
      <c r="B50" s="210">
        <f t="shared" ref="B50:C51" si="3">B42+B46</f>
        <v>5898.75</v>
      </c>
      <c r="C50" s="210">
        <f t="shared" si="3"/>
        <v>6051.7250000000004</v>
      </c>
      <c r="D50" s="126">
        <f>IF(B50&gt;0,C50-B50,0)</f>
        <v>152.97500000000036</v>
      </c>
      <c r="E50" s="127">
        <f>IFERROR((C50-B50)/B50*100,0)</f>
        <v>2.5933460478915085</v>
      </c>
    </row>
    <row r="51" spans="1:5">
      <c r="A51" s="71" t="s">
        <v>65</v>
      </c>
      <c r="B51" s="210">
        <f t="shared" si="3"/>
        <v>1042.6500000000001</v>
      </c>
      <c r="C51" s="210">
        <f t="shared" si="3"/>
        <v>983.86666666666667</v>
      </c>
      <c r="D51" s="126">
        <f>IF(B51&gt;0,C51-B51,0)</f>
        <v>-58.783333333333417</v>
      </c>
      <c r="E51" s="127">
        <f>IFERROR((C51-B51)/B51*100,0)</f>
        <v>-5.6378778433159171</v>
      </c>
    </row>
    <row r="52" spans="1:5">
      <c r="A52" s="68" t="s">
        <v>14</v>
      </c>
      <c r="B52" s="209">
        <f>B44+B48</f>
        <v>6941.4</v>
      </c>
      <c r="C52" s="209">
        <f>C44+C48</f>
        <v>7035.5916666666662</v>
      </c>
      <c r="D52" s="124">
        <f>SUM(D50:D51)</f>
        <v>94.191666666666947</v>
      </c>
      <c r="E52" s="125">
        <f>IFERROR((C52-B52)/B52*100,0)</f>
        <v>1.3569548890233472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1" priority="1" operator="lessThan">
      <formula>0</formula>
    </cfRule>
  </conditionalFormatting>
  <hyperlinks>
    <hyperlink ref="C4" r:id="rId1" display="caros4@southernct.edu" xr:uid="{00000000-0004-0000-0900-000000000000}"/>
  </hyperlinks>
  <pageMargins left="0.7" right="0.7" top="0.75" bottom="0.75" header="0.3" footer="0.3"/>
  <pageSetup scale="86" orientation="portrait" r:id="rId2"/>
  <headerFooter>
    <oddHeader>&amp;L&amp;"-,Bold"&amp;14Connecticut State Colleges &amp; Universities (ConnSCU) PRELIMINARY Fall Enrollment Reporting Template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Q52"/>
  <sheetViews>
    <sheetView zoomScaleNormal="100" workbookViewId="0">
      <selection activeCell="A8" sqref="A8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52</v>
      </c>
      <c r="B2"/>
      <c r="C2" s="82" t="s">
        <v>71</v>
      </c>
      <c r="D2" s="82"/>
      <c r="E2" s="82"/>
    </row>
    <row r="3" spans="1:7" ht="15">
      <c r="A3" s="26" t="s">
        <v>54</v>
      </c>
      <c r="B3"/>
      <c r="C3" s="191" t="s">
        <v>72</v>
      </c>
      <c r="D3" s="185"/>
      <c r="E3" s="185"/>
    </row>
    <row r="4" spans="1:7" ht="15">
      <c r="A4" s="26" t="s">
        <v>56</v>
      </c>
      <c r="B4"/>
      <c r="C4" s="192" t="s">
        <v>73</v>
      </c>
      <c r="D4" s="80"/>
      <c r="E4" s="81"/>
    </row>
    <row r="5" spans="1:7" ht="15">
      <c r="A5" s="64"/>
      <c r="B5"/>
    </row>
    <row r="6" spans="1:7" ht="15">
      <c r="A6" s="26" t="s">
        <v>58</v>
      </c>
      <c r="B6"/>
    </row>
    <row r="7" spans="1:7" ht="15">
      <c r="A7" s="64"/>
      <c r="B7"/>
      <c r="C7"/>
      <c r="D7"/>
      <c r="E7"/>
    </row>
    <row r="9" spans="1:7">
      <c r="A9" s="65"/>
      <c r="B9" s="214" t="str">
        <f>DATE!B14</f>
        <v>Fall 2022</v>
      </c>
      <c r="C9" s="214" t="str">
        <f>DATE!B13</f>
        <v>Fall 2023</v>
      </c>
      <c r="D9" s="83" t="s">
        <v>59</v>
      </c>
      <c r="E9" s="84"/>
    </row>
    <row r="10" spans="1:7">
      <c r="A10" s="66"/>
      <c r="B10" s="188" t="s">
        <v>94</v>
      </c>
      <c r="C10" s="213" t="s">
        <v>95</v>
      </c>
      <c r="D10" s="75"/>
      <c r="E10" s="76"/>
    </row>
    <row r="11" spans="1:7">
      <c r="A11" s="67"/>
      <c r="B11" s="205" t="s">
        <v>87</v>
      </c>
      <c r="C11" s="205" t="s">
        <v>87</v>
      </c>
      <c r="D11" s="72" t="s">
        <v>60</v>
      </c>
      <c r="E11" s="77" t="s">
        <v>61</v>
      </c>
    </row>
    <row r="12" spans="1:7">
      <c r="A12" s="69" t="s">
        <v>62</v>
      </c>
      <c r="B12" s="189"/>
      <c r="C12" s="189"/>
      <c r="D12" s="73"/>
      <c r="E12" s="78"/>
    </row>
    <row r="13" spans="1:7">
      <c r="A13" s="70" t="s">
        <v>63</v>
      </c>
      <c r="B13" s="207"/>
      <c r="C13" s="207"/>
      <c r="D13" s="74"/>
      <c r="E13" s="79"/>
    </row>
    <row r="14" spans="1:7">
      <c r="A14" s="71" t="s">
        <v>64</v>
      </c>
      <c r="B14" s="208">
        <v>3165</v>
      </c>
      <c r="C14" s="208">
        <v>2997</v>
      </c>
      <c r="D14" s="126">
        <f>IF(B14&gt;0,C14-B14,0)</f>
        <v>-168</v>
      </c>
      <c r="E14" s="127">
        <f>IFERROR((C14-B14)/B14*100,0)</f>
        <v>-5.3080568720379144</v>
      </c>
      <c r="G14" s="25"/>
    </row>
    <row r="15" spans="1:7">
      <c r="A15" s="71" t="s">
        <v>65</v>
      </c>
      <c r="B15" s="208">
        <v>634</v>
      </c>
      <c r="C15" s="208">
        <v>545</v>
      </c>
      <c r="D15" s="126">
        <f>IF(B15&gt;0,C15-B15,0)</f>
        <v>-89</v>
      </c>
      <c r="E15" s="127">
        <f>IFERROR((C15-B15)/B15*100,0)</f>
        <v>-14.037854889589903</v>
      </c>
      <c r="G15" s="25"/>
    </row>
    <row r="16" spans="1:7">
      <c r="A16" s="68" t="s">
        <v>14</v>
      </c>
      <c r="B16" s="209">
        <v>3799</v>
      </c>
      <c r="C16" s="209">
        <v>3542</v>
      </c>
      <c r="D16" s="124">
        <f>SUM(D14:D15)</f>
        <v>-257</v>
      </c>
      <c r="E16" s="125">
        <f>IFERROR((C16-B16)/B16*100,0)</f>
        <v>-6.7649381416162155</v>
      </c>
      <c r="G16" s="25"/>
    </row>
    <row r="17" spans="1:7">
      <c r="A17" s="70" t="s">
        <v>66</v>
      </c>
      <c r="B17" s="207"/>
      <c r="C17" s="207"/>
      <c r="D17" s="74"/>
      <c r="E17" s="79"/>
    </row>
    <row r="18" spans="1:7">
      <c r="A18" s="71" t="s">
        <v>64</v>
      </c>
      <c r="B18" s="208">
        <v>69</v>
      </c>
      <c r="C18" s="208">
        <v>70</v>
      </c>
      <c r="D18" s="126">
        <f>IF(B18&gt;0,C18-B18,0)</f>
        <v>1</v>
      </c>
      <c r="E18" s="127">
        <f>IFERROR((C18-B18)/B18*100,0)</f>
        <v>1.4492753623188406</v>
      </c>
    </row>
    <row r="19" spans="1:7">
      <c r="A19" s="71" t="s">
        <v>65</v>
      </c>
      <c r="B19" s="208">
        <v>549</v>
      </c>
      <c r="C19" s="208">
        <v>525</v>
      </c>
      <c r="D19" s="126">
        <f>IF(B19&gt;0,C19-B19,0)</f>
        <v>-24</v>
      </c>
      <c r="E19" s="127">
        <f>IFERROR((C19-B19)/B19*100,0)</f>
        <v>-4.3715846994535523</v>
      </c>
    </row>
    <row r="20" spans="1:7">
      <c r="A20" s="68" t="s">
        <v>14</v>
      </c>
      <c r="B20" s="209">
        <v>618</v>
      </c>
      <c r="C20" s="209">
        <v>595</v>
      </c>
      <c r="D20" s="124">
        <f>SUM(D18:D19)</f>
        <v>-23</v>
      </c>
      <c r="E20" s="125">
        <f>IFERROR((C20-B20)/B20*100,0)</f>
        <v>-3.7216828478964405</v>
      </c>
    </row>
    <row r="21" spans="1:7">
      <c r="A21" s="70" t="s">
        <v>14</v>
      </c>
      <c r="B21" s="207"/>
      <c r="C21" s="207"/>
      <c r="D21" s="74"/>
      <c r="E21" s="79"/>
    </row>
    <row r="22" spans="1:7">
      <c r="A22" s="71" t="s">
        <v>64</v>
      </c>
      <c r="B22" s="210">
        <v>3234</v>
      </c>
      <c r="C22" s="210">
        <v>3067</v>
      </c>
      <c r="D22" s="126">
        <f>IF(B22&gt;0,C22-B22,0)</f>
        <v>-167</v>
      </c>
      <c r="E22" s="123">
        <f>IFERROR((C22-B22)/B22*100,0)</f>
        <v>-5.1638837353123064</v>
      </c>
      <c r="G22" s="25"/>
    </row>
    <row r="23" spans="1:7">
      <c r="A23" s="71" t="s">
        <v>65</v>
      </c>
      <c r="B23" s="210">
        <v>1183</v>
      </c>
      <c r="C23" s="210">
        <v>1070</v>
      </c>
      <c r="D23" s="126">
        <f>IF(B23&gt;0,C23-B23,0)</f>
        <v>-113</v>
      </c>
      <c r="E23" s="127">
        <f>IFERROR((C23-B23)/B23*100,0)</f>
        <v>-9.5519864750633978</v>
      </c>
      <c r="G23" s="25"/>
    </row>
    <row r="24" spans="1:7">
      <c r="A24" s="68" t="s">
        <v>14</v>
      </c>
      <c r="B24" s="209">
        <v>4417</v>
      </c>
      <c r="C24" s="209">
        <v>4137</v>
      </c>
      <c r="D24" s="124">
        <f>SUM(D22:D23)</f>
        <v>-280</v>
      </c>
      <c r="E24" s="125">
        <f>IFERROR((C24-B24)/B24*100,0)</f>
        <v>-6.3391442155309035</v>
      </c>
      <c r="G24" s="25"/>
    </row>
    <row r="25" spans="1:7">
      <c r="A25" s="66"/>
      <c r="B25" s="74"/>
      <c r="C25" s="74"/>
      <c r="D25" s="73"/>
      <c r="E25" s="78"/>
    </row>
    <row r="26" spans="1:7">
      <c r="A26" s="69" t="s">
        <v>24</v>
      </c>
      <c r="B26" s="75"/>
      <c r="C26" s="75"/>
      <c r="D26" s="73"/>
      <c r="E26" s="78"/>
    </row>
    <row r="27" spans="1:7">
      <c r="A27" s="70" t="s">
        <v>63</v>
      </c>
      <c r="B27" s="207"/>
      <c r="C27" s="207"/>
      <c r="D27" s="74"/>
      <c r="E27" s="79"/>
    </row>
    <row r="28" spans="1:7">
      <c r="A28" s="71" t="s">
        <v>64</v>
      </c>
      <c r="B28" s="208">
        <v>45959</v>
      </c>
      <c r="C28" s="208">
        <v>43929.5</v>
      </c>
      <c r="D28" s="126">
        <f>IF(B28&gt;0,C28-B28,0)</f>
        <v>-2029.5</v>
      </c>
      <c r="E28" s="127">
        <f>IFERROR((C28-B28)/B28*100,0)</f>
        <v>-4.4158924258578303</v>
      </c>
      <c r="G28" s="25"/>
    </row>
    <row r="29" spans="1:7">
      <c r="A29" s="71" t="s">
        <v>65</v>
      </c>
      <c r="B29" s="208">
        <v>4153.5</v>
      </c>
      <c r="C29" s="208">
        <v>3554.5</v>
      </c>
      <c r="D29" s="126">
        <f>IF(B29&gt;0,C29-B29,0)</f>
        <v>-599</v>
      </c>
      <c r="E29" s="127">
        <f>IFERROR((C29-B29)/B29*100,0)</f>
        <v>-14.421572168051041</v>
      </c>
      <c r="G29" s="25"/>
    </row>
    <row r="30" spans="1:7">
      <c r="A30" s="68" t="s">
        <v>14</v>
      </c>
      <c r="B30" s="209">
        <v>50112.5</v>
      </c>
      <c r="C30" s="209">
        <v>47484</v>
      </c>
      <c r="D30" s="124">
        <f>SUM(D28:D29)</f>
        <v>-2628.5</v>
      </c>
      <c r="E30" s="125">
        <f>IFERROR((C30-B30)/B30*100,0)</f>
        <v>-5.2451983038164132</v>
      </c>
      <c r="G30" s="25"/>
    </row>
    <row r="31" spans="1:7">
      <c r="A31" s="70" t="s">
        <v>66</v>
      </c>
      <c r="B31" s="207"/>
      <c r="C31" s="207"/>
      <c r="D31" s="74"/>
      <c r="E31" s="79"/>
    </row>
    <row r="32" spans="1:7">
      <c r="A32" s="71" t="s">
        <v>64</v>
      </c>
      <c r="B32" s="208">
        <v>868</v>
      </c>
      <c r="C32" s="208">
        <v>822</v>
      </c>
      <c r="D32" s="126">
        <f>IF(B32&gt;0,C32-B32,0)</f>
        <v>-46</v>
      </c>
      <c r="E32" s="127">
        <f>IFERROR((C32-B32)/B32*100,0)</f>
        <v>-5.2995391705069128</v>
      </c>
    </row>
    <row r="33" spans="1:17" ht="15">
      <c r="A33" s="71" t="s">
        <v>65</v>
      </c>
      <c r="B33" s="208">
        <v>3093</v>
      </c>
      <c r="C33" s="208">
        <v>3066</v>
      </c>
      <c r="D33" s="126">
        <f>IF(B33&gt;0,C33-B33,0)</f>
        <v>-27</v>
      </c>
      <c r="E33" s="127">
        <f>IFERROR((C33-B33)/B33*100,0)</f>
        <v>-0.87293889427740057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9">
        <f>SUM(B32:B33)</f>
        <v>3961</v>
      </c>
      <c r="C34" s="209">
        <f>SUM(C32:C33)</f>
        <v>3888</v>
      </c>
      <c r="D34" s="124">
        <f>SUM(D32:D33)</f>
        <v>-73</v>
      </c>
      <c r="E34" s="125">
        <f>IFERROR((C34-B34)/B34*100,0)</f>
        <v>-1.8429689472355466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7"/>
      <c r="C35" s="207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64</v>
      </c>
      <c r="B36" s="210">
        <f t="shared" ref="B36:C37" si="0">B28+B32</f>
        <v>46827</v>
      </c>
      <c r="C36" s="210">
        <f t="shared" si="0"/>
        <v>44751.5</v>
      </c>
      <c r="D36" s="126">
        <f>IF(B36&gt;0,C36-B36,0)</f>
        <v>-2075.5</v>
      </c>
      <c r="E36" s="127">
        <f>IFERROR((C36-B36)/B36*100,0)</f>
        <v>-4.4322719798406895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65</v>
      </c>
      <c r="B37" s="210">
        <f t="shared" si="0"/>
        <v>7246.5</v>
      </c>
      <c r="C37" s="210">
        <f t="shared" si="0"/>
        <v>6620.5</v>
      </c>
      <c r="D37" s="126">
        <f>IF(B37&gt;0,C37-B37,0)</f>
        <v>-626</v>
      </c>
      <c r="E37" s="127">
        <f>IFERROR((C37-B37)/B37*100,0)</f>
        <v>-8.6386531428965707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9">
        <f>B30+B34</f>
        <v>54073.5</v>
      </c>
      <c r="C38" s="209">
        <f>C30+C34</f>
        <v>51372</v>
      </c>
      <c r="D38" s="124">
        <f>SUM(D36:D37)</f>
        <v>-2701.5</v>
      </c>
      <c r="E38" s="125">
        <f>IFERROR((C38-B38)/B38*100,0)</f>
        <v>-4.9959776970234957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6"/>
      <c r="C39" s="206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67</v>
      </c>
      <c r="B40" s="206"/>
      <c r="C40" s="206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63</v>
      </c>
      <c r="B41" s="207"/>
      <c r="C41" s="207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64</v>
      </c>
      <c r="B42" s="210">
        <f t="shared" ref="B42:C44" si="1">B28/15</f>
        <v>3063.9333333333334</v>
      </c>
      <c r="C42" s="210">
        <f t="shared" si="1"/>
        <v>2928.6333333333332</v>
      </c>
      <c r="D42" s="126">
        <f>IF(B42&gt;0,C42-B42,0)</f>
        <v>-135.30000000000018</v>
      </c>
      <c r="E42" s="127">
        <f>IFERROR((C42-B42)/B42*100,0)</f>
        <v>-4.4158924258578356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65</v>
      </c>
      <c r="B43" s="210">
        <f t="shared" si="1"/>
        <v>276.89999999999998</v>
      </c>
      <c r="C43" s="210">
        <f t="shared" si="1"/>
        <v>236.96666666666667</v>
      </c>
      <c r="D43" s="126">
        <f>IF(B43&gt;0,C43-B43,0)</f>
        <v>-39.933333333333309</v>
      </c>
      <c r="E43" s="127">
        <f>IFERROR((C43-B43)/B43*100,0)</f>
        <v>-14.421572168051034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9">
        <f t="shared" si="1"/>
        <v>3340.8333333333335</v>
      </c>
      <c r="C44" s="209">
        <f t="shared" si="1"/>
        <v>3165.6</v>
      </c>
      <c r="D44" s="124">
        <f>SUM(D42:D43)</f>
        <v>-175.23333333333349</v>
      </c>
      <c r="E44" s="125">
        <f>IFERROR((C44-B44)/B44*100,0)</f>
        <v>-5.2451983038164203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66</v>
      </c>
      <c r="B45" s="207"/>
      <c r="C45" s="207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64</v>
      </c>
      <c r="B46" s="210">
        <f t="shared" ref="B46:C48" si="2">B32/12</f>
        <v>72.333333333333329</v>
      </c>
      <c r="C46" s="210">
        <f t="shared" si="2"/>
        <v>68.5</v>
      </c>
      <c r="D46" s="126">
        <f>IF(B46&gt;0,C46-B46,0)</f>
        <v>-3.8333333333333286</v>
      </c>
      <c r="E46" s="127">
        <f>IFERROR((C46-B46)/B46*100,0)</f>
        <v>-5.2995391705069057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65</v>
      </c>
      <c r="B47" s="210">
        <f t="shared" si="2"/>
        <v>257.75</v>
      </c>
      <c r="C47" s="210">
        <f t="shared" si="2"/>
        <v>255.5</v>
      </c>
      <c r="D47" s="126">
        <f>IF(B47&gt;0,C47-B47,0)</f>
        <v>-2.25</v>
      </c>
      <c r="E47" s="127">
        <f>IFERROR((C47-B47)/B47*100,0)</f>
        <v>-0.87293889427740057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9">
        <f t="shared" si="2"/>
        <v>330.08333333333331</v>
      </c>
      <c r="C48" s="209">
        <f t="shared" si="2"/>
        <v>324</v>
      </c>
      <c r="D48" s="124">
        <f>SUM(D46:D47)</f>
        <v>-6.0833333333333286</v>
      </c>
      <c r="E48" s="125">
        <f>IFERROR((C48-B48)/B48*100,0)</f>
        <v>-1.8429689472355411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7"/>
      <c r="C49" s="207"/>
      <c r="D49" s="74"/>
      <c r="E49" s="79"/>
    </row>
    <row r="50" spans="1:5">
      <c r="A50" s="71" t="s">
        <v>64</v>
      </c>
      <c r="B50" s="210">
        <f t="shared" ref="B50:C51" si="3">B42+B46</f>
        <v>3136.2666666666669</v>
      </c>
      <c r="C50" s="210">
        <f t="shared" si="3"/>
        <v>2997.1333333333332</v>
      </c>
      <c r="D50" s="126">
        <f>IF(B50&gt;0,C50-B50,0)</f>
        <v>-139.13333333333367</v>
      </c>
      <c r="E50" s="127">
        <f>IFERROR((C50-B50)/B50*100,0)</f>
        <v>-4.4362724258141419</v>
      </c>
    </row>
    <row r="51" spans="1:5">
      <c r="A51" s="71" t="s">
        <v>65</v>
      </c>
      <c r="B51" s="210">
        <f t="shared" si="3"/>
        <v>534.65</v>
      </c>
      <c r="C51" s="210">
        <f t="shared" si="3"/>
        <v>492.4666666666667</v>
      </c>
      <c r="D51" s="126">
        <f>IF(B51&gt;0,C51-B51,0)</f>
        <v>-42.18333333333328</v>
      </c>
      <c r="E51" s="127">
        <f>IFERROR((C51-B51)/B51*100,0)</f>
        <v>-7.8898968172324473</v>
      </c>
    </row>
    <row r="52" spans="1:5">
      <c r="A52" s="68" t="s">
        <v>14</v>
      </c>
      <c r="B52" s="209">
        <f>B44+B48</f>
        <v>3670.916666666667</v>
      </c>
      <c r="C52" s="209">
        <f>C44+C48</f>
        <v>3489.6</v>
      </c>
      <c r="D52" s="124">
        <f>SUM(D50:D51)</f>
        <v>-181.31666666666695</v>
      </c>
      <c r="E52" s="125">
        <f>IFERROR((C52-B52)/B52*100,0)</f>
        <v>-4.9392749313296056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0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showGridLines="0" topLeftCell="A4" zoomScaleNormal="100" workbookViewId="0">
      <selection activeCell="C22" sqref="C22"/>
    </sheetView>
  </sheetViews>
  <sheetFormatPr defaultColWidth="9.140625" defaultRowHeight="18" customHeight="1"/>
  <cols>
    <col min="1" max="1" width="14.7109375" style="7" customWidth="1"/>
    <col min="2" max="2" width="9" style="1" customWidth="1"/>
    <col min="3" max="17" width="9.7109375" style="1" customWidth="1"/>
    <col min="18" max="16384" width="9.140625" style="1"/>
  </cols>
  <sheetData>
    <row r="1" spans="1:18" ht="18" customHeight="1">
      <c r="A1" s="21" t="s">
        <v>78</v>
      </c>
      <c r="B1" s="12"/>
      <c r="C1" s="12"/>
      <c r="D1" s="12"/>
    </row>
    <row r="2" spans="1:18" ht="18" customHeight="1">
      <c r="A2" s="254" t="str">
        <f>'System-Same-Time'!A2</f>
        <v>Fall 2023 Preliminary Enrollment as of November 06, 2023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8" ht="18" customHeight="1">
      <c r="A3" s="254" t="str">
        <f>'System-Same-Time'!A3</f>
        <v>Compared to Fall 2022 Enrollment as recorded on September 19, 2022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8" ht="18" customHeight="1">
      <c r="A4" s="15"/>
      <c r="B4" s="4"/>
    </row>
    <row r="5" spans="1:18" ht="18" customHeight="1">
      <c r="A5" s="90"/>
      <c r="B5" s="3"/>
      <c r="C5" s="258" t="s">
        <v>77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59"/>
      <c r="R5" s="113"/>
    </row>
    <row r="6" spans="1:18" s="9" customFormat="1" ht="12.75">
      <c r="A6" s="91"/>
      <c r="B6" s="37"/>
      <c r="C6" s="255" t="s">
        <v>15</v>
      </c>
      <c r="D6" s="256"/>
      <c r="E6" s="256"/>
      <c r="F6" s="255" t="s">
        <v>16</v>
      </c>
      <c r="G6" s="256"/>
      <c r="H6" s="257" t="s">
        <v>16</v>
      </c>
      <c r="I6" s="256" t="s">
        <v>17</v>
      </c>
      <c r="J6" s="256"/>
      <c r="K6" s="256" t="s">
        <v>17</v>
      </c>
      <c r="L6" s="255" t="s">
        <v>18</v>
      </c>
      <c r="M6" s="256"/>
      <c r="N6" s="257" t="s">
        <v>18</v>
      </c>
      <c r="O6" s="255" t="s">
        <v>14</v>
      </c>
      <c r="P6" s="256"/>
      <c r="Q6" s="257" t="s">
        <v>29</v>
      </c>
      <c r="R6" s="112"/>
    </row>
    <row r="7" spans="1:18" s="6" customFormat="1" ht="15.75" customHeight="1">
      <c r="A7" s="92"/>
      <c r="B7" s="14" t="s">
        <v>19</v>
      </c>
      <c r="C7" s="103"/>
      <c r="D7" s="166">
        <f>DATE!B6</f>
        <v>45167</v>
      </c>
      <c r="E7" s="166"/>
      <c r="F7" s="136"/>
      <c r="G7" s="166">
        <f>DATE!B6</f>
        <v>45167</v>
      </c>
      <c r="H7" s="166"/>
      <c r="I7" s="136"/>
      <c r="J7" s="166">
        <f>DATE!B6</f>
        <v>45167</v>
      </c>
      <c r="K7" s="167"/>
      <c r="L7" s="136"/>
      <c r="M7" s="166">
        <f>DATE!B6</f>
        <v>45167</v>
      </c>
      <c r="N7" s="167"/>
      <c r="O7" s="103"/>
      <c r="P7" s="117"/>
      <c r="Q7" s="118"/>
      <c r="R7" s="92"/>
    </row>
    <row r="8" spans="1:18" s="13" customFormat="1" ht="15.75" customHeight="1">
      <c r="A8" s="93"/>
      <c r="B8" s="163" t="s">
        <v>20</v>
      </c>
      <c r="C8" s="99"/>
      <c r="D8" s="134">
        <f>DATE!B10</f>
        <v>45188</v>
      </c>
      <c r="E8" s="134"/>
      <c r="F8" s="133"/>
      <c r="G8" s="134">
        <f>DATE!B10</f>
        <v>45188</v>
      </c>
      <c r="H8" s="134"/>
      <c r="I8" s="133"/>
      <c r="J8" s="134">
        <f>DATE!B10</f>
        <v>45188</v>
      </c>
      <c r="K8" s="168"/>
      <c r="L8" s="133"/>
      <c r="M8" s="134">
        <f>DATE!B10</f>
        <v>45188</v>
      </c>
      <c r="N8" s="168"/>
      <c r="O8" s="99"/>
      <c r="P8" s="100"/>
      <c r="Q8" s="119"/>
      <c r="R8" s="94"/>
    </row>
    <row r="9" spans="1:18" s="13" customFormat="1" ht="15.75" customHeight="1">
      <c r="A9" s="110"/>
      <c r="B9" s="111"/>
      <c r="C9" s="164" t="s">
        <v>30</v>
      </c>
      <c r="D9" s="163" t="s">
        <v>31</v>
      </c>
      <c r="E9" s="165" t="s">
        <v>14</v>
      </c>
      <c r="F9" s="164" t="s">
        <v>30</v>
      </c>
      <c r="G9" s="163" t="s">
        <v>31</v>
      </c>
      <c r="H9" s="165" t="s">
        <v>14</v>
      </c>
      <c r="I9" s="163" t="s">
        <v>30</v>
      </c>
      <c r="J9" s="163" t="s">
        <v>31</v>
      </c>
      <c r="K9" s="169" t="s">
        <v>14</v>
      </c>
      <c r="L9" s="164" t="s">
        <v>30</v>
      </c>
      <c r="M9" s="163" t="s">
        <v>31</v>
      </c>
      <c r="N9" s="165" t="s">
        <v>14</v>
      </c>
      <c r="O9" s="61" t="s">
        <v>30</v>
      </c>
      <c r="P9" s="62" t="s">
        <v>31</v>
      </c>
      <c r="Q9" s="104" t="s">
        <v>14</v>
      </c>
      <c r="R9" s="94"/>
    </row>
    <row r="10" spans="1:18" ht="18" customHeight="1">
      <c r="A10" s="250">
        <f>'System-Same-Time'!A9</f>
        <v>45236</v>
      </c>
      <c r="B10" s="251"/>
      <c r="C10" s="108"/>
      <c r="D10" s="109"/>
      <c r="E10" s="44"/>
      <c r="F10" s="113"/>
      <c r="H10" s="46"/>
      <c r="L10" s="113"/>
      <c r="N10" s="46"/>
      <c r="O10" s="87"/>
      <c r="P10" s="116"/>
      <c r="Q10" s="114"/>
      <c r="R10" s="113"/>
    </row>
    <row r="11" spans="1:18" ht="15" customHeight="1">
      <c r="A11" s="88" t="s">
        <v>21</v>
      </c>
      <c r="B11" s="3" t="s">
        <v>22</v>
      </c>
      <c r="C11" s="33">
        <f>Central!C14</f>
        <v>6375</v>
      </c>
      <c r="D11" s="29">
        <f>Central!C18</f>
        <v>525</v>
      </c>
      <c r="E11" s="149">
        <f>Central!C22</f>
        <v>6900</v>
      </c>
      <c r="F11" s="33">
        <f>Eastern!C14</f>
        <v>3184</v>
      </c>
      <c r="G11" s="29">
        <f>Eastern!C18</f>
        <v>72</v>
      </c>
      <c r="H11" s="140">
        <f>Eastern!C22</f>
        <v>3256</v>
      </c>
      <c r="I11" s="29">
        <f>Southern!C14</f>
        <v>5392</v>
      </c>
      <c r="J11" s="29">
        <f>Southern!C18</f>
        <v>909</v>
      </c>
      <c r="K11" s="138">
        <f>Southern!C22</f>
        <v>6301</v>
      </c>
      <c r="L11" s="33">
        <f>Western!C14</f>
        <v>2997</v>
      </c>
      <c r="M11" s="29">
        <f>Western!C18</f>
        <v>70</v>
      </c>
      <c r="N11" s="140">
        <f>Western!C22</f>
        <v>3067</v>
      </c>
      <c r="O11" s="33">
        <f t="shared" ref="O11" si="0">C11+F11+I11+L11</f>
        <v>17948</v>
      </c>
      <c r="P11" s="29">
        <f t="shared" ref="P11" si="1">D11+G11+J11+M11</f>
        <v>1576</v>
      </c>
      <c r="Q11" s="149">
        <f t="shared" ref="Q11" si="2">E11+H11+K11+N11</f>
        <v>19524</v>
      </c>
      <c r="R11" s="113"/>
    </row>
    <row r="12" spans="1:18" ht="15" customHeight="1">
      <c r="A12" s="95"/>
      <c r="B12" s="11" t="s">
        <v>23</v>
      </c>
      <c r="C12" s="115">
        <f>Central!C15</f>
        <v>1542</v>
      </c>
      <c r="D12" s="128">
        <f>Central!C19</f>
        <v>1270</v>
      </c>
      <c r="E12" s="150">
        <f>Central!C23</f>
        <v>2812</v>
      </c>
      <c r="F12" s="115">
        <f>Eastern!C15</f>
        <v>655</v>
      </c>
      <c r="G12" s="128">
        <f>Eastern!C19</f>
        <v>68</v>
      </c>
      <c r="H12" s="144">
        <f>Eastern!C23</f>
        <v>723</v>
      </c>
      <c r="I12" s="128">
        <f>Southern!C15</f>
        <v>1389</v>
      </c>
      <c r="J12" s="128">
        <f>Southern!C19</f>
        <v>1130</v>
      </c>
      <c r="K12" s="142">
        <f>Southern!C23</f>
        <v>2519</v>
      </c>
      <c r="L12" s="115">
        <f>Western!C15</f>
        <v>545</v>
      </c>
      <c r="M12" s="128">
        <f>Western!C19</f>
        <v>525</v>
      </c>
      <c r="N12" s="144">
        <f>Western!C23</f>
        <v>1070</v>
      </c>
      <c r="O12" s="115">
        <f t="shared" ref="O12" si="3">C12+F12+I12+L12</f>
        <v>4131</v>
      </c>
      <c r="P12" s="128">
        <f t="shared" ref="P12" si="4">D12+G12+J12+M12</f>
        <v>2993</v>
      </c>
      <c r="Q12" s="150">
        <f t="shared" ref="Q12" si="5">E12+H12+K12+N12</f>
        <v>7124</v>
      </c>
      <c r="R12" s="113"/>
    </row>
    <row r="13" spans="1:18" ht="15" customHeight="1">
      <c r="A13" s="96"/>
      <c r="B13" s="5" t="s">
        <v>14</v>
      </c>
      <c r="C13" s="151">
        <f>Central!C16</f>
        <v>7917</v>
      </c>
      <c r="D13" s="152">
        <f>Central!C20</f>
        <v>1795</v>
      </c>
      <c r="E13" s="153">
        <f>Central!C24</f>
        <v>9712</v>
      </c>
      <c r="F13" s="151">
        <f>Eastern!C16</f>
        <v>3839</v>
      </c>
      <c r="G13" s="152">
        <f>Eastern!C20</f>
        <v>140</v>
      </c>
      <c r="H13" s="148">
        <f>Eastern!C24</f>
        <v>3979</v>
      </c>
      <c r="I13" s="152">
        <f>Southern!C16</f>
        <v>6781</v>
      </c>
      <c r="J13" s="152">
        <f>Southern!C20</f>
        <v>2039</v>
      </c>
      <c r="K13" s="146">
        <f>Southern!C24</f>
        <v>8820</v>
      </c>
      <c r="L13" s="151">
        <f>Western!C16</f>
        <v>3542</v>
      </c>
      <c r="M13" s="152">
        <f>Western!C20</f>
        <v>595</v>
      </c>
      <c r="N13" s="148">
        <f>Western!C24</f>
        <v>4137</v>
      </c>
      <c r="O13" s="115">
        <f t="shared" ref="O13" si="6">C13+F13+I13+L13</f>
        <v>22079</v>
      </c>
      <c r="P13" s="128">
        <f t="shared" ref="P13" si="7">D13+G13+J13+M13</f>
        <v>4569</v>
      </c>
      <c r="Q13" s="150">
        <f t="shared" ref="Q13" si="8">E13+H13+K13+N13</f>
        <v>26648</v>
      </c>
      <c r="R13" s="113"/>
    </row>
    <row r="14" spans="1:18" ht="15" customHeight="1">
      <c r="A14" s="90" t="s">
        <v>24</v>
      </c>
      <c r="B14" s="3" t="s">
        <v>22</v>
      </c>
      <c r="C14" s="33">
        <f>Central!C28</f>
        <v>92214</v>
      </c>
      <c r="D14" s="29">
        <f>Central!C32</f>
        <v>5563</v>
      </c>
      <c r="E14" s="149">
        <f>Central!C36</f>
        <v>97777</v>
      </c>
      <c r="F14" s="33">
        <f>Eastern!C28</f>
        <v>47292.5</v>
      </c>
      <c r="G14" s="29">
        <f>Eastern!C32</f>
        <v>769</v>
      </c>
      <c r="H14" s="140">
        <f>Eastern!C36</f>
        <v>48061.5</v>
      </c>
      <c r="I14" s="29">
        <f>Southern!C28</f>
        <v>78494</v>
      </c>
      <c r="J14" s="29">
        <f>Southern!C32</f>
        <v>9825.5</v>
      </c>
      <c r="K14" s="138">
        <f>Southern!C36</f>
        <v>88319.5</v>
      </c>
      <c r="L14" s="33">
        <f>Western!C28</f>
        <v>43929.5</v>
      </c>
      <c r="M14" s="29">
        <f>Western!C32</f>
        <v>822</v>
      </c>
      <c r="N14" s="140">
        <f>Western!C36</f>
        <v>44751.5</v>
      </c>
      <c r="O14" s="33">
        <f t="shared" ref="O14" si="9">C14+F14+I14+L14</f>
        <v>261930</v>
      </c>
      <c r="P14" s="29">
        <f t="shared" ref="P14" si="10">D14+G14+J14+M14</f>
        <v>16979.5</v>
      </c>
      <c r="Q14" s="149">
        <f t="shared" ref="Q14" si="11">E14+H14+K14+N14</f>
        <v>278909.5</v>
      </c>
      <c r="R14" s="113"/>
    </row>
    <row r="15" spans="1:18" ht="15" customHeight="1">
      <c r="A15" s="95"/>
      <c r="B15" s="11" t="s">
        <v>23</v>
      </c>
      <c r="C15" s="115">
        <f>Central!C29</f>
        <v>10498.5</v>
      </c>
      <c r="D15" s="128">
        <f>Central!C33</f>
        <v>6182.5</v>
      </c>
      <c r="E15" s="150">
        <f>Central!C37</f>
        <v>16681</v>
      </c>
      <c r="F15" s="115">
        <f>Eastern!C29</f>
        <v>3322</v>
      </c>
      <c r="G15" s="128">
        <f>Eastern!C33</f>
        <v>342.5</v>
      </c>
      <c r="H15" s="144">
        <f>Eastern!C37</f>
        <v>3664.5</v>
      </c>
      <c r="I15" s="128">
        <f>Southern!C29</f>
        <v>7560.5</v>
      </c>
      <c r="J15" s="128">
        <f>Southern!C33</f>
        <v>5758</v>
      </c>
      <c r="K15" s="142">
        <f>Southern!C37</f>
        <v>13318.5</v>
      </c>
      <c r="L15" s="115">
        <f>Western!C29</f>
        <v>3554.5</v>
      </c>
      <c r="M15" s="128">
        <f>Western!C33</f>
        <v>3066</v>
      </c>
      <c r="N15" s="144">
        <f>Western!C37</f>
        <v>6620.5</v>
      </c>
      <c r="O15" s="115">
        <f t="shared" ref="O15" si="12">C15+F15+I15+L15</f>
        <v>24935.5</v>
      </c>
      <c r="P15" s="128">
        <f t="shared" ref="P15" si="13">D15+G15+J15+M15</f>
        <v>15349</v>
      </c>
      <c r="Q15" s="150">
        <f t="shared" ref="Q15" si="14">E15+H15+K15+N15</f>
        <v>40284.5</v>
      </c>
      <c r="R15" s="113"/>
    </row>
    <row r="16" spans="1:18" ht="15" customHeight="1">
      <c r="A16" s="96"/>
      <c r="B16" s="5" t="s">
        <v>14</v>
      </c>
      <c r="C16" s="151">
        <f>Central!C30</f>
        <v>102712.5</v>
      </c>
      <c r="D16" s="152">
        <f>Central!C34</f>
        <v>11745.5</v>
      </c>
      <c r="E16" s="153">
        <f>Central!C38</f>
        <v>114458</v>
      </c>
      <c r="F16" s="151">
        <f>Eastern!C30</f>
        <v>50614.5</v>
      </c>
      <c r="G16" s="152">
        <f>Eastern!C34</f>
        <v>1111.5</v>
      </c>
      <c r="H16" s="148">
        <f>Eastern!C38</f>
        <v>51726</v>
      </c>
      <c r="I16" s="152">
        <f>Southern!C30</f>
        <v>86054.5</v>
      </c>
      <c r="J16" s="152">
        <f>Southern!C34</f>
        <v>15583.5</v>
      </c>
      <c r="K16" s="146">
        <f>Southern!C38</f>
        <v>101638</v>
      </c>
      <c r="L16" s="151">
        <f>Western!C30</f>
        <v>47484</v>
      </c>
      <c r="M16" s="152">
        <f>Western!C34</f>
        <v>3888</v>
      </c>
      <c r="N16" s="148">
        <f>Western!C38</f>
        <v>51372</v>
      </c>
      <c r="O16" s="115">
        <f t="shared" ref="O16" si="15">C16+F16+I16+L16</f>
        <v>286865.5</v>
      </c>
      <c r="P16" s="128">
        <f t="shared" ref="P16" si="16">D16+G16+J16+M16</f>
        <v>32328.5</v>
      </c>
      <c r="Q16" s="150">
        <f t="shared" ref="Q16" si="17">E16+H16+K16+N16</f>
        <v>319194</v>
      </c>
      <c r="R16" s="113"/>
    </row>
    <row r="17" spans="1:18" ht="15" customHeight="1">
      <c r="A17" s="90" t="s">
        <v>32</v>
      </c>
      <c r="B17" s="3" t="s">
        <v>22</v>
      </c>
      <c r="C17" s="33">
        <f>Central!C42</f>
        <v>6147.6</v>
      </c>
      <c r="D17" s="29">
        <f>Central!C46</f>
        <v>463.58333333333331</v>
      </c>
      <c r="E17" s="149">
        <f>Central!C50</f>
        <v>6611.1833333333334</v>
      </c>
      <c r="F17" s="33">
        <f>Eastern!C42</f>
        <v>3152.8333333333335</v>
      </c>
      <c r="G17" s="29">
        <f>Eastern!C46</f>
        <v>64.083333333333329</v>
      </c>
      <c r="H17" s="140">
        <f>Eastern!C50</f>
        <v>3216.916666666667</v>
      </c>
      <c r="I17" s="29">
        <f>Southern!C42</f>
        <v>5232.9333333333334</v>
      </c>
      <c r="J17" s="29">
        <f>Southern!C46</f>
        <v>818.79166666666663</v>
      </c>
      <c r="K17" s="138">
        <f>Southern!C50</f>
        <v>6051.7250000000004</v>
      </c>
      <c r="L17" s="33">
        <f>Western!C42</f>
        <v>2928.6333333333332</v>
      </c>
      <c r="M17" s="29">
        <f>Western!C46</f>
        <v>68.5</v>
      </c>
      <c r="N17" s="140">
        <f>Western!C50</f>
        <v>2997.1333333333332</v>
      </c>
      <c r="O17" s="33">
        <f t="shared" ref="O17" si="18">C17+F17+I17+L17</f>
        <v>17462</v>
      </c>
      <c r="P17" s="29">
        <f t="shared" ref="P17" si="19">D17+G17+J17+M17</f>
        <v>1414.9583333333333</v>
      </c>
      <c r="Q17" s="149">
        <f t="shared" ref="Q17" si="20">E17+H17+K17+N17</f>
        <v>18876.958333333336</v>
      </c>
      <c r="R17" s="113"/>
    </row>
    <row r="18" spans="1:18" ht="15" customHeight="1">
      <c r="A18" s="95"/>
      <c r="B18" s="11" t="s">
        <v>23</v>
      </c>
      <c r="C18" s="115">
        <f>Central!C43</f>
        <v>699.9</v>
      </c>
      <c r="D18" s="128">
        <f>Central!C47</f>
        <v>515.20833333333337</v>
      </c>
      <c r="E18" s="150">
        <f>Central!C51</f>
        <v>1215.1083333333333</v>
      </c>
      <c r="F18" s="115">
        <f>Eastern!C43</f>
        <v>221.46666666666667</v>
      </c>
      <c r="G18" s="128">
        <f>Eastern!C47</f>
        <v>28.541666666666668</v>
      </c>
      <c r="H18" s="144">
        <f>Eastern!C51</f>
        <v>250.00833333333333</v>
      </c>
      <c r="I18" s="128">
        <f>Southern!C43</f>
        <v>504.03333333333336</v>
      </c>
      <c r="J18" s="128">
        <f>Southern!C47</f>
        <v>479.83333333333331</v>
      </c>
      <c r="K18" s="142">
        <f>Southern!C51</f>
        <v>983.86666666666667</v>
      </c>
      <c r="L18" s="115">
        <f>Western!C43</f>
        <v>236.96666666666667</v>
      </c>
      <c r="M18" s="128">
        <f>Western!C47</f>
        <v>255.5</v>
      </c>
      <c r="N18" s="144">
        <f>Western!C51</f>
        <v>492.4666666666667</v>
      </c>
      <c r="O18" s="115">
        <f t="shared" ref="O18" si="21">C18+F18+I18+L18</f>
        <v>1662.3666666666668</v>
      </c>
      <c r="P18" s="128">
        <f t="shared" ref="P18" si="22">D18+G18+J18+M18</f>
        <v>1279.0833333333333</v>
      </c>
      <c r="Q18" s="150">
        <f t="shared" ref="Q18" si="23">E18+H18+K18+N18</f>
        <v>2941.4500000000003</v>
      </c>
      <c r="R18" s="113"/>
    </row>
    <row r="19" spans="1:18" ht="15" customHeight="1">
      <c r="A19" s="96"/>
      <c r="B19" s="5" t="s">
        <v>14</v>
      </c>
      <c r="C19" s="151">
        <f>Central!C44</f>
        <v>6847.5</v>
      </c>
      <c r="D19" s="152">
        <f>Central!C48</f>
        <v>978.79166666666663</v>
      </c>
      <c r="E19" s="153">
        <f>Central!C52</f>
        <v>7826.291666666667</v>
      </c>
      <c r="F19" s="151">
        <f>Eastern!C44</f>
        <v>3374.3</v>
      </c>
      <c r="G19" s="152">
        <f>Eastern!C48</f>
        <v>92.625</v>
      </c>
      <c r="H19" s="148">
        <f>Eastern!C52</f>
        <v>3466.9250000000002</v>
      </c>
      <c r="I19" s="152">
        <f>Southern!C44</f>
        <v>5736.9666666666662</v>
      </c>
      <c r="J19" s="152">
        <f>Southern!C48</f>
        <v>1298.625</v>
      </c>
      <c r="K19" s="146">
        <f>Southern!C52</f>
        <v>7035.5916666666662</v>
      </c>
      <c r="L19" s="151">
        <f>Western!C44</f>
        <v>3165.6</v>
      </c>
      <c r="M19" s="152">
        <f>Western!C48</f>
        <v>324</v>
      </c>
      <c r="N19" s="148">
        <f>Western!C52</f>
        <v>3489.6</v>
      </c>
      <c r="O19" s="115">
        <f t="shared" ref="O19" si="24">C19+F19+I19+L19</f>
        <v>19124.366666666665</v>
      </c>
      <c r="P19" s="128">
        <f t="shared" ref="P19" si="25">D19+G19+J19+M19</f>
        <v>2694.0416666666665</v>
      </c>
      <c r="Q19" s="150">
        <f t="shared" ref="Q19" si="26">E19+H19+K19+N19</f>
        <v>21818.408333333333</v>
      </c>
      <c r="R19" s="113"/>
    </row>
    <row r="20" spans="1:18" ht="8.1" customHeight="1">
      <c r="A20" s="90"/>
      <c r="B20" s="3"/>
      <c r="C20" s="33"/>
      <c r="D20" s="29"/>
      <c r="E20" s="17"/>
      <c r="F20" s="23"/>
      <c r="G20" s="17"/>
      <c r="H20" s="18"/>
      <c r="I20" s="29"/>
      <c r="J20" s="29"/>
      <c r="K20" s="40"/>
      <c r="L20" s="33"/>
      <c r="M20" s="29"/>
      <c r="N20" s="42"/>
      <c r="O20" s="29"/>
      <c r="P20" s="40"/>
      <c r="Q20" s="42"/>
      <c r="R20" s="113"/>
    </row>
    <row r="21" spans="1:18" ht="18" customHeight="1">
      <c r="A21" s="252">
        <f>'System-Same-Time'!A20</f>
        <v>44823</v>
      </c>
      <c r="B21" s="253"/>
      <c r="C21" s="115"/>
      <c r="D21" s="128"/>
      <c r="E21" s="16"/>
      <c r="F21" s="24"/>
      <c r="G21" s="16"/>
      <c r="H21" s="122"/>
      <c r="I21" s="128"/>
      <c r="J21" s="128"/>
      <c r="K21" s="44"/>
      <c r="L21" s="115"/>
      <c r="M21" s="128"/>
      <c r="N21" s="46"/>
      <c r="O21" s="128"/>
      <c r="P21" s="44"/>
      <c r="Q21" s="46"/>
      <c r="R21" s="113"/>
    </row>
    <row r="22" spans="1:18" ht="15" customHeight="1">
      <c r="A22" s="88" t="s">
        <v>21</v>
      </c>
      <c r="B22" s="3" t="s">
        <v>22</v>
      </c>
      <c r="C22" s="33"/>
      <c r="D22" s="29"/>
      <c r="E22" s="149"/>
      <c r="F22" s="33"/>
      <c r="G22" s="29"/>
      <c r="H22" s="140"/>
      <c r="I22" s="29"/>
      <c r="J22" s="29"/>
      <c r="K22" s="138"/>
      <c r="L22" s="33"/>
      <c r="M22" s="29"/>
      <c r="N22" s="140"/>
      <c r="O22" s="33"/>
      <c r="P22" s="29"/>
      <c r="Q22" s="149"/>
      <c r="R22" s="113"/>
    </row>
    <row r="23" spans="1:18" ht="15" customHeight="1">
      <c r="A23" s="95"/>
      <c r="B23" s="11" t="s">
        <v>23</v>
      </c>
      <c r="C23" s="115"/>
      <c r="D23" s="128"/>
      <c r="E23" s="150"/>
      <c r="F23" s="115"/>
      <c r="G23" s="128"/>
      <c r="H23" s="144"/>
      <c r="I23" s="128"/>
      <c r="J23" s="128"/>
      <c r="K23" s="142"/>
      <c r="L23" s="115"/>
      <c r="M23" s="128"/>
      <c r="N23" s="144"/>
      <c r="O23" s="115"/>
      <c r="P23" s="128"/>
      <c r="Q23" s="150"/>
      <c r="R23" s="113"/>
    </row>
    <row r="24" spans="1:18" ht="15" customHeight="1">
      <c r="A24" s="96"/>
      <c r="B24" s="5" t="s">
        <v>14</v>
      </c>
      <c r="C24" s="151"/>
      <c r="D24" s="152"/>
      <c r="E24" s="153"/>
      <c r="F24" s="151"/>
      <c r="G24" s="152"/>
      <c r="H24" s="148"/>
      <c r="I24" s="152"/>
      <c r="J24" s="152"/>
      <c r="K24" s="146"/>
      <c r="L24" s="151"/>
      <c r="M24" s="152"/>
      <c r="N24" s="148"/>
      <c r="O24" s="115"/>
      <c r="P24" s="128"/>
      <c r="Q24" s="150"/>
      <c r="R24" s="113"/>
    </row>
    <row r="25" spans="1:18" ht="15" customHeight="1">
      <c r="A25" s="90" t="s">
        <v>24</v>
      </c>
      <c r="B25" s="3" t="s">
        <v>22</v>
      </c>
      <c r="C25" s="33"/>
      <c r="D25" s="29"/>
      <c r="E25" s="149"/>
      <c r="F25" s="33"/>
      <c r="G25" s="29"/>
      <c r="H25" s="140"/>
      <c r="I25" s="29"/>
      <c r="J25" s="29"/>
      <c r="K25" s="138"/>
      <c r="L25" s="33"/>
      <c r="M25" s="29"/>
      <c r="N25" s="140"/>
      <c r="O25" s="33"/>
      <c r="P25" s="29"/>
      <c r="Q25" s="149"/>
      <c r="R25" s="113"/>
    </row>
    <row r="26" spans="1:18" ht="15" customHeight="1">
      <c r="A26" s="95"/>
      <c r="B26" s="1" t="s">
        <v>23</v>
      </c>
      <c r="C26" s="115"/>
      <c r="D26" s="128"/>
      <c r="E26" s="150"/>
      <c r="F26" s="115"/>
      <c r="G26" s="128"/>
      <c r="H26" s="144"/>
      <c r="I26" s="128"/>
      <c r="J26" s="128"/>
      <c r="K26" s="142"/>
      <c r="L26" s="115"/>
      <c r="M26" s="128"/>
      <c r="N26" s="144"/>
      <c r="O26" s="115"/>
      <c r="P26" s="128"/>
      <c r="Q26" s="150"/>
      <c r="R26" s="113"/>
    </row>
    <row r="27" spans="1:18" ht="15" customHeight="1">
      <c r="A27" s="96"/>
      <c r="B27" s="5" t="s">
        <v>14</v>
      </c>
      <c r="C27" s="151"/>
      <c r="D27" s="152"/>
      <c r="E27" s="153"/>
      <c r="F27" s="151"/>
      <c r="G27" s="152"/>
      <c r="H27" s="148"/>
      <c r="I27" s="152"/>
      <c r="J27" s="152"/>
      <c r="K27" s="146"/>
      <c r="L27" s="151"/>
      <c r="M27" s="152"/>
      <c r="N27" s="148"/>
      <c r="O27" s="115"/>
      <c r="P27" s="128"/>
      <c r="Q27" s="150"/>
      <c r="R27" s="113"/>
    </row>
    <row r="28" spans="1:18" ht="15" customHeight="1">
      <c r="A28" s="90" t="s">
        <v>32</v>
      </c>
      <c r="B28" s="3" t="s">
        <v>22</v>
      </c>
      <c r="C28" s="33"/>
      <c r="D28" s="29"/>
      <c r="E28" s="149"/>
      <c r="F28" s="33"/>
      <c r="G28" s="29"/>
      <c r="H28" s="140"/>
      <c r="I28" s="29"/>
      <c r="J28" s="29"/>
      <c r="K28" s="138"/>
      <c r="L28" s="33"/>
      <c r="M28" s="29"/>
      <c r="N28" s="140"/>
      <c r="O28" s="33"/>
      <c r="P28" s="29"/>
      <c r="Q28" s="149"/>
      <c r="R28" s="113"/>
    </row>
    <row r="29" spans="1:18" ht="15" customHeight="1">
      <c r="A29" s="95"/>
      <c r="B29" s="1" t="s">
        <v>23</v>
      </c>
      <c r="C29" s="115"/>
      <c r="D29" s="128"/>
      <c r="E29" s="150"/>
      <c r="F29" s="115"/>
      <c r="G29" s="128"/>
      <c r="H29" s="144"/>
      <c r="I29" s="128"/>
      <c r="J29" s="128"/>
      <c r="K29" s="142"/>
      <c r="L29" s="115"/>
      <c r="M29" s="128"/>
      <c r="N29" s="144"/>
      <c r="O29" s="115"/>
      <c r="P29" s="128"/>
      <c r="Q29" s="150"/>
      <c r="R29" s="113"/>
    </row>
    <row r="30" spans="1:18" ht="15" customHeight="1">
      <c r="A30" s="96"/>
      <c r="B30" s="5" t="s">
        <v>14</v>
      </c>
      <c r="C30" s="151"/>
      <c r="D30" s="152"/>
      <c r="E30" s="153"/>
      <c r="F30" s="151"/>
      <c r="G30" s="152"/>
      <c r="H30" s="148"/>
      <c r="I30" s="152"/>
      <c r="J30" s="152"/>
      <c r="K30" s="146"/>
      <c r="L30" s="151"/>
      <c r="M30" s="152"/>
      <c r="N30" s="148"/>
      <c r="O30" s="115"/>
      <c r="P30" s="128"/>
      <c r="Q30" s="150"/>
      <c r="R30" s="113"/>
    </row>
    <row r="31" spans="1:18" ht="8.1" customHeight="1">
      <c r="A31" s="90"/>
      <c r="B31" s="3"/>
      <c r="C31" s="89"/>
      <c r="D31" s="2"/>
      <c r="E31" s="17"/>
      <c r="F31" s="23"/>
      <c r="G31" s="17"/>
      <c r="H31" s="42"/>
      <c r="I31" s="17"/>
      <c r="J31" s="17"/>
      <c r="K31" s="40"/>
      <c r="L31" s="23"/>
      <c r="M31" s="17"/>
      <c r="N31" s="42"/>
      <c r="O31" s="23"/>
      <c r="P31" s="40"/>
      <c r="Q31" s="42"/>
      <c r="R31" s="113"/>
    </row>
    <row r="32" spans="1:18" ht="18" customHeight="1">
      <c r="A32" s="97" t="s">
        <v>26</v>
      </c>
      <c r="B32" s="11"/>
      <c r="C32" s="113"/>
      <c r="E32" s="16"/>
      <c r="F32" s="24"/>
      <c r="G32" s="16"/>
      <c r="H32" s="46"/>
      <c r="I32" s="16"/>
      <c r="J32" s="16"/>
      <c r="K32" s="44"/>
      <c r="L32" s="24"/>
      <c r="M32" s="16"/>
      <c r="N32" s="46"/>
      <c r="O32" s="24"/>
      <c r="P32" s="44"/>
      <c r="Q32" s="47"/>
      <c r="R32" s="113"/>
    </row>
    <row r="33" spans="1:18" ht="15" customHeight="1">
      <c r="A33" s="88" t="s">
        <v>21</v>
      </c>
      <c r="B33" s="3" t="s">
        <v>22</v>
      </c>
      <c r="C33" s="34" t="e">
        <f>(C11-C22)/C22</f>
        <v>#DIV/0!</v>
      </c>
      <c r="D33" s="30" t="e">
        <f t="shared" ref="D33" si="27">(D11-D22)/D22</f>
        <v>#DIV/0!</v>
      </c>
      <c r="E33" s="49" t="e">
        <f t="shared" ref="E33:G41" si="28">(E11-E22)/E22</f>
        <v>#DIV/0!</v>
      </c>
      <c r="F33" s="34" t="e">
        <f>(F11-F22)/F22</f>
        <v>#DIV/0!</v>
      </c>
      <c r="G33" s="30" t="e">
        <f t="shared" ref="G33" si="29">(G11-G22)/G22</f>
        <v>#DIV/0!</v>
      </c>
      <c r="H33" s="49" t="e">
        <f>(H11-H22)/H22</f>
        <v>#DIV/0!</v>
      </c>
      <c r="I33" s="34" t="e">
        <f t="shared" ref="I33:Q33" si="30">(I11-I22)/I22</f>
        <v>#DIV/0!</v>
      </c>
      <c r="J33" s="30" t="e">
        <f t="shared" si="30"/>
        <v>#DIV/0!</v>
      </c>
      <c r="K33" s="49" t="e">
        <f t="shared" si="30"/>
        <v>#DIV/0!</v>
      </c>
      <c r="L33" s="34" t="e">
        <f t="shared" si="30"/>
        <v>#DIV/0!</v>
      </c>
      <c r="M33" s="30" t="e">
        <f t="shared" si="30"/>
        <v>#DIV/0!</v>
      </c>
      <c r="N33" s="51" t="e">
        <f t="shared" si="30"/>
        <v>#DIV/0!</v>
      </c>
      <c r="O33" s="30" t="e">
        <f t="shared" si="30"/>
        <v>#DIV/0!</v>
      </c>
      <c r="P33" s="49" t="e">
        <f t="shared" si="30"/>
        <v>#DIV/0!</v>
      </c>
      <c r="Q33" s="51" t="e">
        <f t="shared" si="30"/>
        <v>#DIV/0!</v>
      </c>
      <c r="R33" s="113"/>
    </row>
    <row r="34" spans="1:18" ht="15" customHeight="1">
      <c r="A34" s="95"/>
      <c r="B34" s="11" t="s">
        <v>23</v>
      </c>
      <c r="C34" s="35" t="e">
        <f t="shared" ref="C34:D34" si="31">(C12-C23)/C23</f>
        <v>#DIV/0!</v>
      </c>
      <c r="D34" s="31" t="e">
        <f t="shared" si="31"/>
        <v>#DIV/0!</v>
      </c>
      <c r="E34" s="53" t="e">
        <f t="shared" si="28"/>
        <v>#DIV/0!</v>
      </c>
      <c r="F34" s="35" t="e">
        <f>(F12-F23)/F23</f>
        <v>#DIV/0!</v>
      </c>
      <c r="G34" s="31" t="e">
        <f t="shared" si="28"/>
        <v>#DIV/0!</v>
      </c>
      <c r="H34" s="53" t="e">
        <f t="shared" ref="H34" si="32">(H12-H23)/H23</f>
        <v>#DIV/0!</v>
      </c>
      <c r="I34" s="35" t="e">
        <f t="shared" ref="I34:Q34" si="33">(I12-I23)/I23</f>
        <v>#DIV/0!</v>
      </c>
      <c r="J34" s="31" t="e">
        <f t="shared" si="33"/>
        <v>#DIV/0!</v>
      </c>
      <c r="K34" s="53" t="e">
        <f t="shared" si="33"/>
        <v>#DIV/0!</v>
      </c>
      <c r="L34" s="35" t="e">
        <f t="shared" si="33"/>
        <v>#DIV/0!</v>
      </c>
      <c r="M34" s="31" t="e">
        <f t="shared" si="33"/>
        <v>#DIV/0!</v>
      </c>
      <c r="N34" s="55" t="e">
        <f t="shared" si="33"/>
        <v>#DIV/0!</v>
      </c>
      <c r="O34" s="31" t="e">
        <f t="shared" si="33"/>
        <v>#DIV/0!</v>
      </c>
      <c r="P34" s="53" t="e">
        <f t="shared" si="33"/>
        <v>#DIV/0!</v>
      </c>
      <c r="Q34" s="55" t="e">
        <f t="shared" si="33"/>
        <v>#DIV/0!</v>
      </c>
      <c r="R34" s="113"/>
    </row>
    <row r="35" spans="1:18" ht="15" customHeight="1">
      <c r="A35" s="96"/>
      <c r="B35" s="5" t="s">
        <v>14</v>
      </c>
      <c r="C35" s="36" t="e">
        <f t="shared" ref="C35:D35" si="34">(C13-C24)/C24</f>
        <v>#DIV/0!</v>
      </c>
      <c r="D35" s="32" t="e">
        <f t="shared" si="34"/>
        <v>#DIV/0!</v>
      </c>
      <c r="E35" s="57" t="e">
        <f t="shared" si="28"/>
        <v>#DIV/0!</v>
      </c>
      <c r="F35" s="36" t="e">
        <f t="shared" si="28"/>
        <v>#DIV/0!</v>
      </c>
      <c r="G35" s="32" t="e">
        <f t="shared" si="28"/>
        <v>#DIV/0!</v>
      </c>
      <c r="H35" s="57" t="e">
        <f t="shared" ref="H35" si="35">(H13-H24)/H24</f>
        <v>#DIV/0!</v>
      </c>
      <c r="I35" s="36" t="e">
        <f t="shared" ref="I35:Q35" si="36">(I13-I24)/I24</f>
        <v>#DIV/0!</v>
      </c>
      <c r="J35" s="32" t="e">
        <f t="shared" si="36"/>
        <v>#DIV/0!</v>
      </c>
      <c r="K35" s="57" t="e">
        <f t="shared" si="36"/>
        <v>#DIV/0!</v>
      </c>
      <c r="L35" s="36" t="e">
        <f t="shared" si="36"/>
        <v>#DIV/0!</v>
      </c>
      <c r="M35" s="32" t="e">
        <f t="shared" si="36"/>
        <v>#DIV/0!</v>
      </c>
      <c r="N35" s="59" t="e">
        <f t="shared" si="36"/>
        <v>#DIV/0!</v>
      </c>
      <c r="O35" s="32" t="e">
        <f t="shared" si="36"/>
        <v>#DIV/0!</v>
      </c>
      <c r="P35" s="57" t="e">
        <f t="shared" si="36"/>
        <v>#DIV/0!</v>
      </c>
      <c r="Q35" s="59" t="e">
        <f t="shared" si="36"/>
        <v>#DIV/0!</v>
      </c>
      <c r="R35" s="113"/>
    </row>
    <row r="36" spans="1:18" ht="15" customHeight="1">
      <c r="A36" s="90" t="s">
        <v>24</v>
      </c>
      <c r="B36" s="3" t="s">
        <v>22</v>
      </c>
      <c r="C36" s="34" t="e">
        <f t="shared" ref="C36:D36" si="37">(C14-C25)/C25</f>
        <v>#DIV/0!</v>
      </c>
      <c r="D36" s="30" t="e">
        <f t="shared" si="37"/>
        <v>#DIV/0!</v>
      </c>
      <c r="E36" s="49" t="e">
        <f t="shared" si="28"/>
        <v>#DIV/0!</v>
      </c>
      <c r="F36" s="34" t="e">
        <f t="shared" si="28"/>
        <v>#DIV/0!</v>
      </c>
      <c r="G36" s="30" t="e">
        <f t="shared" si="28"/>
        <v>#DIV/0!</v>
      </c>
      <c r="H36" s="49" t="e">
        <f t="shared" ref="H36" si="38">(H14-H25)/H25</f>
        <v>#DIV/0!</v>
      </c>
      <c r="I36" s="34" t="e">
        <f t="shared" ref="I36:Q36" si="39">(I14-I25)/I25</f>
        <v>#DIV/0!</v>
      </c>
      <c r="J36" s="30" t="e">
        <f t="shared" si="39"/>
        <v>#DIV/0!</v>
      </c>
      <c r="K36" s="49" t="e">
        <f t="shared" si="39"/>
        <v>#DIV/0!</v>
      </c>
      <c r="L36" s="34" t="e">
        <f t="shared" si="39"/>
        <v>#DIV/0!</v>
      </c>
      <c r="M36" s="30" t="e">
        <f t="shared" si="39"/>
        <v>#DIV/0!</v>
      </c>
      <c r="N36" s="51" t="e">
        <f t="shared" si="39"/>
        <v>#DIV/0!</v>
      </c>
      <c r="O36" s="30" t="e">
        <f t="shared" si="39"/>
        <v>#DIV/0!</v>
      </c>
      <c r="P36" s="49" t="e">
        <f t="shared" si="39"/>
        <v>#DIV/0!</v>
      </c>
      <c r="Q36" s="51" t="e">
        <f t="shared" si="39"/>
        <v>#DIV/0!</v>
      </c>
      <c r="R36" s="113"/>
    </row>
    <row r="37" spans="1:18" ht="15" customHeight="1">
      <c r="A37" s="95"/>
      <c r="B37" s="11" t="s">
        <v>23</v>
      </c>
      <c r="C37" s="35" t="e">
        <f>(C15-C26)/C26</f>
        <v>#DIV/0!</v>
      </c>
      <c r="D37" s="31" t="e">
        <f t="shared" ref="D37" si="40">(D15-D26)/D26</f>
        <v>#DIV/0!</v>
      </c>
      <c r="E37" s="53" t="e">
        <f t="shared" si="28"/>
        <v>#DIV/0!</v>
      </c>
      <c r="F37" s="35" t="e">
        <f>(F15-F26)/F26</f>
        <v>#DIV/0!</v>
      </c>
      <c r="G37" s="31" t="e">
        <f t="shared" si="28"/>
        <v>#DIV/0!</v>
      </c>
      <c r="H37" s="53" t="e">
        <f t="shared" ref="H37" si="41">(H15-H26)/H26</f>
        <v>#DIV/0!</v>
      </c>
      <c r="I37" s="35" t="e">
        <f t="shared" ref="I37:Q37" si="42">(I15-I26)/I26</f>
        <v>#DIV/0!</v>
      </c>
      <c r="J37" s="31" t="e">
        <f t="shared" si="42"/>
        <v>#DIV/0!</v>
      </c>
      <c r="K37" s="53" t="e">
        <f t="shared" si="42"/>
        <v>#DIV/0!</v>
      </c>
      <c r="L37" s="35" t="e">
        <f t="shared" si="42"/>
        <v>#DIV/0!</v>
      </c>
      <c r="M37" s="31" t="e">
        <f t="shared" si="42"/>
        <v>#DIV/0!</v>
      </c>
      <c r="N37" s="55" t="e">
        <f t="shared" si="42"/>
        <v>#DIV/0!</v>
      </c>
      <c r="O37" s="31" t="e">
        <f t="shared" si="42"/>
        <v>#DIV/0!</v>
      </c>
      <c r="P37" s="53" t="e">
        <f t="shared" si="42"/>
        <v>#DIV/0!</v>
      </c>
      <c r="Q37" s="55" t="e">
        <f t="shared" si="42"/>
        <v>#DIV/0!</v>
      </c>
      <c r="R37" s="113"/>
    </row>
    <row r="38" spans="1:18" ht="15" customHeight="1">
      <c r="A38" s="96"/>
      <c r="B38" s="5" t="s">
        <v>14</v>
      </c>
      <c r="C38" s="36" t="e">
        <f t="shared" ref="C38:D38" si="43">(C16-C27)/C27</f>
        <v>#DIV/0!</v>
      </c>
      <c r="D38" s="32" t="e">
        <f t="shared" si="43"/>
        <v>#DIV/0!</v>
      </c>
      <c r="E38" s="57" t="e">
        <f t="shared" si="28"/>
        <v>#DIV/0!</v>
      </c>
      <c r="F38" s="36" t="e">
        <f t="shared" si="28"/>
        <v>#DIV/0!</v>
      </c>
      <c r="G38" s="32" t="e">
        <f t="shared" si="28"/>
        <v>#DIV/0!</v>
      </c>
      <c r="H38" s="57" t="e">
        <f t="shared" ref="H38" si="44">(H16-H27)/H27</f>
        <v>#DIV/0!</v>
      </c>
      <c r="I38" s="36" t="e">
        <f t="shared" ref="I38:Q38" si="45">(I16-I27)/I27</f>
        <v>#DIV/0!</v>
      </c>
      <c r="J38" s="32" t="e">
        <f t="shared" si="45"/>
        <v>#DIV/0!</v>
      </c>
      <c r="K38" s="57" t="e">
        <f t="shared" si="45"/>
        <v>#DIV/0!</v>
      </c>
      <c r="L38" s="36" t="e">
        <f t="shared" si="45"/>
        <v>#DIV/0!</v>
      </c>
      <c r="M38" s="32" t="e">
        <f t="shared" si="45"/>
        <v>#DIV/0!</v>
      </c>
      <c r="N38" s="59" t="e">
        <f t="shared" si="45"/>
        <v>#DIV/0!</v>
      </c>
      <c r="O38" s="32" t="e">
        <f t="shared" si="45"/>
        <v>#DIV/0!</v>
      </c>
      <c r="P38" s="57" t="e">
        <f t="shared" si="45"/>
        <v>#DIV/0!</v>
      </c>
      <c r="Q38" s="59" t="e">
        <f t="shared" si="45"/>
        <v>#DIV/0!</v>
      </c>
      <c r="R38" s="113"/>
    </row>
    <row r="39" spans="1:18" ht="15" customHeight="1">
      <c r="A39" s="95" t="s">
        <v>25</v>
      </c>
      <c r="B39" s="11" t="s">
        <v>22</v>
      </c>
      <c r="C39" s="35" t="e">
        <f t="shared" ref="C39:D39" si="46">(C17-C28)/C28</f>
        <v>#DIV/0!</v>
      </c>
      <c r="D39" s="31" t="e">
        <f t="shared" si="46"/>
        <v>#DIV/0!</v>
      </c>
      <c r="E39" s="53" t="e">
        <f t="shared" si="28"/>
        <v>#DIV/0!</v>
      </c>
      <c r="F39" s="35" t="e">
        <f t="shared" si="28"/>
        <v>#DIV/0!</v>
      </c>
      <c r="G39" s="31" t="e">
        <f t="shared" si="28"/>
        <v>#DIV/0!</v>
      </c>
      <c r="H39" s="53" t="e">
        <f t="shared" ref="H39" si="47">(H17-H28)/H28</f>
        <v>#DIV/0!</v>
      </c>
      <c r="I39" s="35" t="e">
        <f t="shared" ref="I39:Q39" si="48">(I17-I28)/I28</f>
        <v>#DIV/0!</v>
      </c>
      <c r="J39" s="31" t="e">
        <f t="shared" si="48"/>
        <v>#DIV/0!</v>
      </c>
      <c r="K39" s="53" t="e">
        <f t="shared" si="48"/>
        <v>#DIV/0!</v>
      </c>
      <c r="L39" s="35" t="e">
        <f t="shared" si="48"/>
        <v>#DIV/0!</v>
      </c>
      <c r="M39" s="31" t="e">
        <f t="shared" si="48"/>
        <v>#DIV/0!</v>
      </c>
      <c r="N39" s="55" t="e">
        <f t="shared" si="48"/>
        <v>#DIV/0!</v>
      </c>
      <c r="O39" s="31" t="e">
        <f t="shared" si="48"/>
        <v>#DIV/0!</v>
      </c>
      <c r="P39" s="53" t="e">
        <f t="shared" si="48"/>
        <v>#DIV/0!</v>
      </c>
      <c r="Q39" s="55" t="e">
        <f t="shared" si="48"/>
        <v>#DIV/0!</v>
      </c>
      <c r="R39" s="113"/>
    </row>
    <row r="40" spans="1:18" ht="15" customHeight="1">
      <c r="A40" s="95"/>
      <c r="B40" s="11" t="s">
        <v>23</v>
      </c>
      <c r="C40" s="35" t="e">
        <f t="shared" ref="C40:D40" si="49">(C18-C29)/C29</f>
        <v>#DIV/0!</v>
      </c>
      <c r="D40" s="31" t="e">
        <f t="shared" si="49"/>
        <v>#DIV/0!</v>
      </c>
      <c r="E40" s="53" t="e">
        <f t="shared" si="28"/>
        <v>#DIV/0!</v>
      </c>
      <c r="F40" s="35" t="e">
        <f t="shared" si="28"/>
        <v>#DIV/0!</v>
      </c>
      <c r="G40" s="31" t="e">
        <f t="shared" si="28"/>
        <v>#DIV/0!</v>
      </c>
      <c r="H40" s="53" t="e">
        <f t="shared" ref="H40" si="50">(H18-H29)/H29</f>
        <v>#DIV/0!</v>
      </c>
      <c r="I40" s="35" t="e">
        <f t="shared" ref="I40:Q40" si="51">(I18-I29)/I29</f>
        <v>#DIV/0!</v>
      </c>
      <c r="J40" s="31" t="e">
        <f t="shared" si="51"/>
        <v>#DIV/0!</v>
      </c>
      <c r="K40" s="53" t="e">
        <f t="shared" si="51"/>
        <v>#DIV/0!</v>
      </c>
      <c r="L40" s="35" t="e">
        <f t="shared" si="51"/>
        <v>#DIV/0!</v>
      </c>
      <c r="M40" s="31" t="e">
        <f t="shared" si="51"/>
        <v>#DIV/0!</v>
      </c>
      <c r="N40" s="55" t="e">
        <f t="shared" si="51"/>
        <v>#DIV/0!</v>
      </c>
      <c r="O40" s="31" t="e">
        <f t="shared" si="51"/>
        <v>#DIV/0!</v>
      </c>
      <c r="P40" s="53" t="e">
        <f t="shared" si="51"/>
        <v>#DIV/0!</v>
      </c>
      <c r="Q40" s="55" t="e">
        <f t="shared" si="51"/>
        <v>#DIV/0!</v>
      </c>
      <c r="R40" s="113"/>
    </row>
    <row r="41" spans="1:18" ht="15" customHeight="1">
      <c r="A41" s="96"/>
      <c r="B41" s="5" t="s">
        <v>14</v>
      </c>
      <c r="C41" s="36" t="e">
        <f t="shared" ref="C41:D41" si="52">(C19-C30)/C30</f>
        <v>#DIV/0!</v>
      </c>
      <c r="D41" s="32" t="e">
        <f t="shared" si="52"/>
        <v>#DIV/0!</v>
      </c>
      <c r="E41" s="57" t="e">
        <f t="shared" si="28"/>
        <v>#DIV/0!</v>
      </c>
      <c r="F41" s="36" t="e">
        <f t="shared" si="28"/>
        <v>#DIV/0!</v>
      </c>
      <c r="G41" s="32" t="e">
        <f t="shared" si="28"/>
        <v>#DIV/0!</v>
      </c>
      <c r="H41" s="57" t="e">
        <f t="shared" ref="H41" si="53">(H19-H30)/H30</f>
        <v>#DIV/0!</v>
      </c>
      <c r="I41" s="36" t="e">
        <f t="shared" ref="I41:Q41" si="54">(I19-I30)/I30</f>
        <v>#DIV/0!</v>
      </c>
      <c r="J41" s="32" t="e">
        <f t="shared" si="54"/>
        <v>#DIV/0!</v>
      </c>
      <c r="K41" s="57" t="e">
        <f t="shared" si="54"/>
        <v>#DIV/0!</v>
      </c>
      <c r="L41" s="36" t="e">
        <f t="shared" si="54"/>
        <v>#DIV/0!</v>
      </c>
      <c r="M41" s="32" t="e">
        <f t="shared" si="54"/>
        <v>#DIV/0!</v>
      </c>
      <c r="N41" s="59" t="e">
        <f t="shared" si="54"/>
        <v>#DIV/0!</v>
      </c>
      <c r="O41" s="32" t="e">
        <f t="shared" si="54"/>
        <v>#DIV/0!</v>
      </c>
      <c r="P41" s="57" t="e">
        <f t="shared" si="54"/>
        <v>#DIV/0!</v>
      </c>
      <c r="Q41" s="59" t="e">
        <f t="shared" si="54"/>
        <v>#DIV/0!</v>
      </c>
      <c r="R41" s="113"/>
    </row>
    <row r="43" spans="1:18" ht="12.75">
      <c r="C43" s="98" t="s">
        <v>27</v>
      </c>
    </row>
    <row r="44" spans="1:18" ht="31.5" customHeight="1">
      <c r="B44" s="86"/>
      <c r="C44" s="240" t="s">
        <v>28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8" ht="12.75" customHeight="1"/>
    <row r="46" spans="1:18" ht="12.75" customHeight="1">
      <c r="C46" s="239" t="s">
        <v>33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18" ht="15" customHeight="1">
      <c r="C47" s="239" t="str">
        <f>'System-Same-Time'!C46:Q46</f>
        <v>Prepared by the Connecticut State Colleges and Universities, Office of Decission Support &amp; Instututional Research, November 06, 2023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</sheetData>
  <mergeCells count="13">
    <mergeCell ref="A2:Q2"/>
    <mergeCell ref="A3:Q3"/>
    <mergeCell ref="O6:Q6"/>
    <mergeCell ref="C47:Q47"/>
    <mergeCell ref="C46:Q46"/>
    <mergeCell ref="C44:Q44"/>
    <mergeCell ref="C6:E6"/>
    <mergeCell ref="F6:H6"/>
    <mergeCell ref="I6:K6"/>
    <mergeCell ref="L6:N6"/>
    <mergeCell ref="C5:Q5"/>
    <mergeCell ref="A10:B10"/>
    <mergeCell ref="A21:B21"/>
  </mergeCells>
  <printOptions horizontalCentered="1" verticalCentered="1"/>
  <pageMargins left="0.25" right="0.25" top="0.25" bottom="0.2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48"/>
  <sheetViews>
    <sheetView showGridLines="0" tabSelected="1" zoomScaleNormal="100" workbookViewId="0">
      <selection activeCell="A3" sqref="A3:V3"/>
    </sheetView>
  </sheetViews>
  <sheetFormatPr defaultColWidth="9.140625" defaultRowHeight="18" customHeight="1"/>
  <cols>
    <col min="1" max="1" width="14.7109375" style="7" customWidth="1"/>
    <col min="2" max="2" width="6.7109375" style="1" customWidth="1"/>
    <col min="3" max="22" width="8.85546875" style="1" customWidth="1"/>
    <col min="23" max="16384" width="9.140625" style="1"/>
  </cols>
  <sheetData>
    <row r="1" spans="1:22" ht="18" customHeight="1">
      <c r="A1" s="21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2" ht="18" customHeight="1">
      <c r="A2" s="260" t="s">
        <v>101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2" ht="18" customHeight="1">
      <c r="A3" s="261" t="str">
        <f>CONCATENATE("Compared to Census ",DATE!B14)</f>
        <v>Compared to Census Fall 2022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ht="18" customHeight="1">
      <c r="A4" s="1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 ht="18" customHeight="1">
      <c r="A5" s="90"/>
      <c r="B5" s="2"/>
      <c r="C5" s="247" t="s">
        <v>76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63" t="s">
        <v>0</v>
      </c>
      <c r="Q5" s="244" t="s">
        <v>77</v>
      </c>
      <c r="R5" s="245"/>
      <c r="S5" s="245"/>
      <c r="T5" s="245"/>
      <c r="U5" s="246"/>
      <c r="V5" s="241" t="s">
        <v>1</v>
      </c>
    </row>
    <row r="6" spans="1:22" s="9" customFormat="1" ht="112.5" customHeight="1">
      <c r="A6" s="91"/>
      <c r="B6" s="8"/>
      <c r="C6" s="22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20" t="s">
        <v>13</v>
      </c>
      <c r="O6" s="232" t="s">
        <v>14</v>
      </c>
      <c r="P6" s="264"/>
      <c r="Q6" s="19" t="s">
        <v>15</v>
      </c>
      <c r="R6" s="19" t="s">
        <v>16</v>
      </c>
      <c r="S6" s="19" t="s">
        <v>17</v>
      </c>
      <c r="T6" s="20" t="s">
        <v>18</v>
      </c>
      <c r="U6" s="10" t="s">
        <v>14</v>
      </c>
      <c r="V6" s="243"/>
    </row>
    <row r="7" spans="1:22" s="6" customFormat="1" ht="15.75" customHeight="1">
      <c r="A7" s="92"/>
      <c r="B7" s="14" t="s">
        <v>19</v>
      </c>
      <c r="C7" s="136">
        <f>DATE!$B$5</f>
        <v>45167</v>
      </c>
      <c r="D7" s="166">
        <f>DATE!$B$5</f>
        <v>45167</v>
      </c>
      <c r="E7" s="166">
        <f>DATE!$B$5</f>
        <v>45167</v>
      </c>
      <c r="F7" s="166">
        <f>DATE!$B$5</f>
        <v>45167</v>
      </c>
      <c r="G7" s="166">
        <f>DATE!$B$5</f>
        <v>45167</v>
      </c>
      <c r="H7" s="166">
        <f>DATE!$B$5</f>
        <v>45167</v>
      </c>
      <c r="I7" s="166">
        <f>DATE!$B$5</f>
        <v>45167</v>
      </c>
      <c r="J7" s="166">
        <f>DATE!$B$5</f>
        <v>45167</v>
      </c>
      <c r="K7" s="166">
        <f>DATE!$B$5</f>
        <v>45167</v>
      </c>
      <c r="L7" s="166">
        <f>DATE!$B$5</f>
        <v>45167</v>
      </c>
      <c r="M7" s="166">
        <f>DATE!$B$5</f>
        <v>45167</v>
      </c>
      <c r="N7" s="166">
        <f>DATE!$B$5</f>
        <v>45167</v>
      </c>
      <c r="O7" s="132"/>
      <c r="P7" s="177">
        <f>DATE!B7</f>
        <v>45166</v>
      </c>
      <c r="Q7" s="131">
        <f>DATE!$B$6</f>
        <v>45167</v>
      </c>
      <c r="R7" s="131">
        <f>DATE!$B$6</f>
        <v>45167</v>
      </c>
      <c r="S7" s="131">
        <f>DATE!$B$6</f>
        <v>45167</v>
      </c>
      <c r="T7" s="131">
        <f>DATE!$B$6</f>
        <v>45167</v>
      </c>
      <c r="U7" s="101"/>
      <c r="V7" s="101"/>
    </row>
    <row r="8" spans="1:22" s="13" customFormat="1" ht="15.75" customHeight="1">
      <c r="A8" s="94"/>
      <c r="B8" s="14" t="s">
        <v>20</v>
      </c>
      <c r="C8" s="133">
        <f>DATE!$B$9</f>
        <v>45188</v>
      </c>
      <c r="D8" s="134">
        <f>DATE!$B$9</f>
        <v>45188</v>
      </c>
      <c r="E8" s="134">
        <f>DATE!$B$9</f>
        <v>45188</v>
      </c>
      <c r="F8" s="134">
        <f>DATE!$B$9</f>
        <v>45188</v>
      </c>
      <c r="G8" s="134">
        <f>DATE!$B$9</f>
        <v>45188</v>
      </c>
      <c r="H8" s="134">
        <f>DATE!$B$9</f>
        <v>45188</v>
      </c>
      <c r="I8" s="134">
        <f>DATE!$B$9</f>
        <v>45188</v>
      </c>
      <c r="J8" s="134">
        <f>DATE!$B$9</f>
        <v>45188</v>
      </c>
      <c r="K8" s="134">
        <f>DATE!$B$9</f>
        <v>45188</v>
      </c>
      <c r="L8" s="134">
        <f>DATE!$B$9</f>
        <v>45188</v>
      </c>
      <c r="M8" s="134">
        <f>DATE!$B$9</f>
        <v>45188</v>
      </c>
      <c r="N8" s="134">
        <f>DATE!$B$9</f>
        <v>45188</v>
      </c>
      <c r="O8" s="135"/>
      <c r="P8" s="135">
        <f>DATE!B11</f>
        <v>45229</v>
      </c>
      <c r="Q8" s="131">
        <f>DATE!B10</f>
        <v>45188</v>
      </c>
      <c r="R8" s="131">
        <f>DATE!$B$10</f>
        <v>45188</v>
      </c>
      <c r="S8" s="131">
        <f>DATE!$B$10</f>
        <v>45188</v>
      </c>
      <c r="T8" s="131">
        <f>DATE!$B$10</f>
        <v>45188</v>
      </c>
      <c r="U8" s="101"/>
      <c r="V8" s="102"/>
    </row>
    <row r="9" spans="1:22" ht="18" customHeight="1">
      <c r="A9" s="250" t="s">
        <v>96</v>
      </c>
      <c r="B9" s="251"/>
      <c r="C9" s="8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06"/>
      <c r="P9" s="107"/>
      <c r="Q9" s="28"/>
      <c r="R9" s="28"/>
      <c r="S9" s="28"/>
      <c r="T9" s="107"/>
      <c r="U9" s="107"/>
      <c r="V9" s="106"/>
    </row>
    <row r="10" spans="1:22" ht="15" customHeight="1">
      <c r="A10" s="88" t="s">
        <v>21</v>
      </c>
      <c r="B10" s="3" t="s">
        <v>22</v>
      </c>
      <c r="C10" s="137">
        <f>CCC!C36</f>
        <v>432</v>
      </c>
      <c r="D10" s="138">
        <f>CCC!C18</f>
        <v>588</v>
      </c>
      <c r="E10" s="138">
        <f>CCC!C24</f>
        <v>1725</v>
      </c>
      <c r="F10" s="138">
        <f>CCC!C12</f>
        <v>926</v>
      </c>
      <c r="G10" s="138">
        <f>CCC!C3</f>
        <v>1532</v>
      </c>
      <c r="H10" s="138">
        <f>CCC!C15</f>
        <v>699</v>
      </c>
      <c r="I10" s="138">
        <f>CCC!C21</f>
        <v>1840</v>
      </c>
      <c r="J10" s="138">
        <f>CCC!C6</f>
        <v>350</v>
      </c>
      <c r="K10" s="138">
        <f>CCC!C9</f>
        <v>1226</v>
      </c>
      <c r="L10" s="138">
        <f>CCC!C33</f>
        <v>462</v>
      </c>
      <c r="M10" s="138">
        <f>CCC!C30</f>
        <v>954</v>
      </c>
      <c r="N10" s="138">
        <f>CCC!C27</f>
        <v>1313</v>
      </c>
      <c r="O10" s="139">
        <f t="shared" ref="O10:O18" si="0">SUM(C10:N10)</f>
        <v>12047</v>
      </c>
      <c r="P10" s="235">
        <f>COSC!C22</f>
        <v>539</v>
      </c>
      <c r="Q10" s="138">
        <f>'CSU UG-GR-Same-Time'!E11</f>
        <v>6900</v>
      </c>
      <c r="R10" s="138">
        <f>'CSU UG-GR-Same-Time'!H11</f>
        <v>3256</v>
      </c>
      <c r="S10" s="138">
        <f>'CSU UG-GR-Same-Time'!K11</f>
        <v>6301</v>
      </c>
      <c r="T10" s="140">
        <f>'CSU UG-GR-Same-Time'!N11</f>
        <v>3067</v>
      </c>
      <c r="U10" s="140">
        <f>'CSU UG-GR-Same-Time'!Q11</f>
        <v>19524</v>
      </c>
      <c r="V10" s="139">
        <f>O10+P10+U10</f>
        <v>32110</v>
      </c>
    </row>
    <row r="11" spans="1:22" ht="15" customHeight="1">
      <c r="A11" s="95"/>
      <c r="B11" s="11" t="s">
        <v>23</v>
      </c>
      <c r="C11" s="141">
        <f>CCC!C37</f>
        <v>897</v>
      </c>
      <c r="D11" s="142">
        <f>CCC!C19</f>
        <v>1736</v>
      </c>
      <c r="E11" s="142">
        <f>CCC!C25</f>
        <v>3948</v>
      </c>
      <c r="F11" s="142">
        <f>CCC!C13</f>
        <v>2045</v>
      </c>
      <c r="G11" s="142">
        <f>CCC!C4</f>
        <v>2602</v>
      </c>
      <c r="H11" s="142">
        <f>CCC!C16</f>
        <v>1077</v>
      </c>
      <c r="I11" s="142">
        <f>CCC!C22</f>
        <v>3077</v>
      </c>
      <c r="J11" s="142">
        <f>CCC!C7</f>
        <v>626</v>
      </c>
      <c r="K11" s="142">
        <f>CCC!C10</f>
        <v>2640</v>
      </c>
      <c r="L11" s="142">
        <f>CCC!C34</f>
        <v>735</v>
      </c>
      <c r="M11" s="142">
        <f>CCC!C31</f>
        <v>1813</v>
      </c>
      <c r="N11" s="142">
        <f>CCC!C28</f>
        <v>1748</v>
      </c>
      <c r="O11" s="143">
        <f t="shared" si="0"/>
        <v>22944</v>
      </c>
      <c r="P11" s="236">
        <f>COSC!C23</f>
        <v>1227</v>
      </c>
      <c r="Q11" s="142">
        <f>'CSU UG-GR-Same-Time'!E12</f>
        <v>2812</v>
      </c>
      <c r="R11" s="142">
        <f>'CSU UG-GR-Same-Time'!H12</f>
        <v>723</v>
      </c>
      <c r="S11" s="142">
        <f>'CSU UG-GR-Same-Time'!K12</f>
        <v>2519</v>
      </c>
      <c r="T11" s="144">
        <f>'CSU UG-GR-Same-Time'!N12</f>
        <v>1070</v>
      </c>
      <c r="U11" s="143">
        <f>'CSU UG-GR-Same-Time'!Q12</f>
        <v>7124</v>
      </c>
      <c r="V11" s="143">
        <f t="shared" ref="V11:V18" si="1">O11+P11+U11</f>
        <v>31295</v>
      </c>
    </row>
    <row r="12" spans="1:22" ht="15" customHeight="1">
      <c r="A12" s="96"/>
      <c r="B12" s="5" t="s">
        <v>14</v>
      </c>
      <c r="C12" s="145">
        <f>CCC!C38</f>
        <v>1329</v>
      </c>
      <c r="D12" s="146">
        <f>CCC!C20</f>
        <v>2324</v>
      </c>
      <c r="E12" s="146">
        <f>CCC!C26</f>
        <v>5673</v>
      </c>
      <c r="F12" s="146">
        <f>CCC!C14</f>
        <v>2971</v>
      </c>
      <c r="G12" s="146">
        <f>CCC!C5</f>
        <v>4134</v>
      </c>
      <c r="H12" s="146">
        <f>CCC!C17</f>
        <v>1776</v>
      </c>
      <c r="I12" s="146">
        <f>CCC!C23</f>
        <v>4917</v>
      </c>
      <c r="J12" s="146">
        <f>CCC!C8</f>
        <v>976</v>
      </c>
      <c r="K12" s="146">
        <f>CCC!C11</f>
        <v>3866</v>
      </c>
      <c r="L12" s="146">
        <f>CCC!C35</f>
        <v>1197</v>
      </c>
      <c r="M12" s="146">
        <f>CCC!C32</f>
        <v>2767</v>
      </c>
      <c r="N12" s="146">
        <f>CCC!C29</f>
        <v>3061</v>
      </c>
      <c r="O12" s="147">
        <f t="shared" si="0"/>
        <v>34991</v>
      </c>
      <c r="P12" s="237">
        <f>COSC!C24</f>
        <v>1766</v>
      </c>
      <c r="Q12" s="146">
        <f>'CSU UG-GR-Same-Time'!E13</f>
        <v>9712</v>
      </c>
      <c r="R12" s="146">
        <f>'CSU UG-GR-Same-Time'!H13</f>
        <v>3979</v>
      </c>
      <c r="S12" s="146">
        <f>'CSU UG-GR-Same-Time'!K13</f>
        <v>8820</v>
      </c>
      <c r="T12" s="148">
        <f>'CSU UG-GR-Same-Time'!N13</f>
        <v>4137</v>
      </c>
      <c r="U12" s="144">
        <f>'CSU UG-GR-Same-Time'!Q13</f>
        <v>26648</v>
      </c>
      <c r="V12" s="147">
        <f t="shared" si="1"/>
        <v>63405</v>
      </c>
    </row>
    <row r="13" spans="1:22" ht="15" customHeight="1">
      <c r="A13" s="90" t="s">
        <v>24</v>
      </c>
      <c r="B13" s="3" t="s">
        <v>22</v>
      </c>
      <c r="C13" s="137">
        <f>CCC!D36</f>
        <v>6391</v>
      </c>
      <c r="D13" s="138">
        <f>CCC!D18</f>
        <v>8492</v>
      </c>
      <c r="E13" s="138">
        <f>CCC!D24</f>
        <v>21620</v>
      </c>
      <c r="F13" s="138">
        <f>CCC!D12</f>
        <v>13634</v>
      </c>
      <c r="G13" s="138">
        <f>CCC!D3</f>
        <v>20757</v>
      </c>
      <c r="H13" s="138">
        <f>CCC!D15</f>
        <v>10157</v>
      </c>
      <c r="I13" s="138">
        <f>CCC!D21</f>
        <v>22421</v>
      </c>
      <c r="J13" s="138">
        <f>CCC!D6</f>
        <v>5408</v>
      </c>
      <c r="K13" s="138">
        <f>CCC!D9</f>
        <v>16047</v>
      </c>
      <c r="L13" s="138">
        <f>CCC!D33</f>
        <v>6249</v>
      </c>
      <c r="M13" s="138">
        <f>CCC!D30</f>
        <v>12544</v>
      </c>
      <c r="N13" s="138">
        <f>CCC!D27</f>
        <v>17455</v>
      </c>
      <c r="O13" s="139">
        <f t="shared" si="0"/>
        <v>161175</v>
      </c>
      <c r="P13" s="235">
        <f>COSC!C36</f>
        <v>6733</v>
      </c>
      <c r="Q13" s="138">
        <f>'CSU UG-GR-Same-Time'!E14</f>
        <v>97777</v>
      </c>
      <c r="R13" s="138">
        <f>'CSU UG-GR-Same-Time'!H14</f>
        <v>48061.5</v>
      </c>
      <c r="S13" s="138">
        <f>'CSU UG-GR-Same-Time'!K14</f>
        <v>88319.5</v>
      </c>
      <c r="T13" s="140">
        <f>'CSU UG-GR-Same-Time'!N14</f>
        <v>44751.5</v>
      </c>
      <c r="U13" s="140">
        <f>'CSU UG-GR-Same-Time'!Q14</f>
        <v>278909.5</v>
      </c>
      <c r="V13" s="139">
        <f t="shared" si="1"/>
        <v>446817.5</v>
      </c>
    </row>
    <row r="14" spans="1:22" ht="15" customHeight="1">
      <c r="A14" s="95"/>
      <c r="B14" s="11" t="s">
        <v>23</v>
      </c>
      <c r="C14" s="141">
        <f>CCC!D37</f>
        <v>5678</v>
      </c>
      <c r="D14" s="142">
        <f>CCC!D19</f>
        <v>12635</v>
      </c>
      <c r="E14" s="142">
        <f>CCC!D25</f>
        <v>25632</v>
      </c>
      <c r="F14" s="142">
        <f>CCC!D13</f>
        <v>14359</v>
      </c>
      <c r="G14" s="142">
        <f>CCC!D4</f>
        <v>16845</v>
      </c>
      <c r="H14" s="142">
        <f>CCC!D16</f>
        <v>8199</v>
      </c>
      <c r="I14" s="142">
        <f>CCC!D22</f>
        <v>19976</v>
      </c>
      <c r="J14" s="142">
        <f>CCC!D7</f>
        <v>4824</v>
      </c>
      <c r="K14" s="142">
        <f>CCC!D10</f>
        <v>16692.5</v>
      </c>
      <c r="L14" s="142">
        <f>CCC!D34</f>
        <v>5105</v>
      </c>
      <c r="M14" s="142">
        <f>CCC!D31</f>
        <v>11949</v>
      </c>
      <c r="N14" s="142">
        <f>CCC!D28</f>
        <v>11726</v>
      </c>
      <c r="O14" s="143">
        <f t="shared" si="0"/>
        <v>153620.5</v>
      </c>
      <c r="P14" s="236">
        <f>COSC!C37</f>
        <v>7288</v>
      </c>
      <c r="Q14" s="142">
        <f>'CSU UG-GR-Same-Time'!E15</f>
        <v>16681</v>
      </c>
      <c r="R14" s="142">
        <f>'CSU UG-GR-Same-Time'!H15</f>
        <v>3664.5</v>
      </c>
      <c r="S14" s="142">
        <f>'CSU UG-GR-Same-Time'!K15</f>
        <v>13318.5</v>
      </c>
      <c r="T14" s="144">
        <f>'CSU UG-GR-Same-Time'!N15</f>
        <v>6620.5</v>
      </c>
      <c r="U14" s="143">
        <f>'CSU UG-GR-Same-Time'!Q15</f>
        <v>40284.5</v>
      </c>
      <c r="V14" s="143">
        <f t="shared" si="1"/>
        <v>201193</v>
      </c>
    </row>
    <row r="15" spans="1:22" ht="15" customHeight="1">
      <c r="A15" s="96"/>
      <c r="B15" s="5" t="s">
        <v>14</v>
      </c>
      <c r="C15" s="145">
        <f>CCC!D38</f>
        <v>12069</v>
      </c>
      <c r="D15" s="146">
        <f>CCC!D20</f>
        <v>21127</v>
      </c>
      <c r="E15" s="146">
        <f>CCC!D26</f>
        <v>47252</v>
      </c>
      <c r="F15" s="146">
        <f>CCC!D14</f>
        <v>27993</v>
      </c>
      <c r="G15" s="146">
        <f>CCC!D5</f>
        <v>37602</v>
      </c>
      <c r="H15" s="146">
        <f>CCC!D17</f>
        <v>18356</v>
      </c>
      <c r="I15" s="146">
        <f>CCC!D23</f>
        <v>42397</v>
      </c>
      <c r="J15" s="146">
        <f>CCC!D8</f>
        <v>10232</v>
      </c>
      <c r="K15" s="146">
        <f>CCC!D11</f>
        <v>32739.5</v>
      </c>
      <c r="L15" s="146">
        <f>CCC!D35</f>
        <v>11354</v>
      </c>
      <c r="M15" s="146">
        <f>CCC!D32</f>
        <v>24493</v>
      </c>
      <c r="N15" s="146">
        <f>CCC!D29</f>
        <v>29181</v>
      </c>
      <c r="O15" s="147">
        <f t="shared" si="0"/>
        <v>314795.5</v>
      </c>
      <c r="P15" s="237">
        <f>COSC!C38</f>
        <v>14021</v>
      </c>
      <c r="Q15" s="146">
        <f>'CSU UG-GR-Same-Time'!E16</f>
        <v>114458</v>
      </c>
      <c r="R15" s="146">
        <f>'CSU UG-GR-Same-Time'!H16</f>
        <v>51726</v>
      </c>
      <c r="S15" s="146">
        <f>'CSU UG-GR-Same-Time'!K16</f>
        <v>101638</v>
      </c>
      <c r="T15" s="148">
        <f>'CSU UG-GR-Same-Time'!N16</f>
        <v>51372</v>
      </c>
      <c r="U15" s="144">
        <f>'CSU UG-GR-Same-Time'!Q16</f>
        <v>319194</v>
      </c>
      <c r="V15" s="147">
        <f t="shared" si="1"/>
        <v>648010.5</v>
      </c>
    </row>
    <row r="16" spans="1:22" ht="15" customHeight="1">
      <c r="A16" s="90" t="s">
        <v>25</v>
      </c>
      <c r="B16" s="3" t="s">
        <v>22</v>
      </c>
      <c r="C16" s="137">
        <f>CCC!E36</f>
        <v>426.06666666666666</v>
      </c>
      <c r="D16" s="138">
        <f>CCC!E18</f>
        <v>566.13333333333333</v>
      </c>
      <c r="E16" s="138">
        <f>CCC!E24</f>
        <v>1441.3333333333333</v>
      </c>
      <c r="F16" s="138">
        <f>CCC!E12</f>
        <v>908.93333333333328</v>
      </c>
      <c r="G16" s="138">
        <f>CCC!E3</f>
        <v>1383.8</v>
      </c>
      <c r="H16" s="138">
        <f>CCC!E15</f>
        <v>677.13333333333333</v>
      </c>
      <c r="I16" s="138">
        <f>CCC!E21</f>
        <v>1494.7333333333333</v>
      </c>
      <c r="J16" s="138">
        <f>CCC!E6</f>
        <v>360.53333333333336</v>
      </c>
      <c r="K16" s="138">
        <f>CCC!E9</f>
        <v>1069.8</v>
      </c>
      <c r="L16" s="138">
        <f>CCC!E33</f>
        <v>416.6</v>
      </c>
      <c r="M16" s="138">
        <f>CCC!E30</f>
        <v>836.26666666666665</v>
      </c>
      <c r="N16" s="138">
        <f>CCC!E27</f>
        <v>1163.6666666666667</v>
      </c>
      <c r="O16" s="139">
        <f t="shared" si="0"/>
        <v>10745</v>
      </c>
      <c r="P16" s="235">
        <f>COSC!C50</f>
        <v>451.11666666666667</v>
      </c>
      <c r="Q16" s="138">
        <f>'CSU UG-GR-Same-Time'!E17</f>
        <v>6611.1833333333334</v>
      </c>
      <c r="R16" s="138">
        <f>'CSU UG-GR-Same-Time'!H17</f>
        <v>3216.916666666667</v>
      </c>
      <c r="S16" s="138">
        <f>'CSU UG-GR-Same-Time'!K17</f>
        <v>6051.7250000000004</v>
      </c>
      <c r="T16" s="140">
        <f>'CSU UG-GR-Same-Time'!N17</f>
        <v>2997.1333333333332</v>
      </c>
      <c r="U16" s="140">
        <f>'CSU UG-GR-Same-Time'!Q17</f>
        <v>18876.958333333336</v>
      </c>
      <c r="V16" s="139">
        <f t="shared" si="1"/>
        <v>30073.075000000004</v>
      </c>
    </row>
    <row r="17" spans="1:43" ht="15" customHeight="1">
      <c r="A17" s="95"/>
      <c r="B17" s="11" t="s">
        <v>23</v>
      </c>
      <c r="C17" s="141">
        <f>CCC!E37</f>
        <v>378.53333333333336</v>
      </c>
      <c r="D17" s="142">
        <f>CCC!E19</f>
        <v>842.33333333333337</v>
      </c>
      <c r="E17" s="142">
        <f>CCC!E25</f>
        <v>1708.8</v>
      </c>
      <c r="F17" s="142">
        <f>CCC!E13</f>
        <v>957.26666666666665</v>
      </c>
      <c r="G17" s="142">
        <f>CCC!E4</f>
        <v>1123</v>
      </c>
      <c r="H17" s="142">
        <f>CCC!E16</f>
        <v>546.6</v>
      </c>
      <c r="I17" s="142">
        <f>CCC!E22</f>
        <v>1331.7333333333333</v>
      </c>
      <c r="J17" s="142">
        <f>CCC!E7</f>
        <v>321.60000000000002</v>
      </c>
      <c r="K17" s="142">
        <f>CCC!E10</f>
        <v>1112.8333333333333</v>
      </c>
      <c r="L17" s="142">
        <f>CCC!E34</f>
        <v>340.33333333333331</v>
      </c>
      <c r="M17" s="142">
        <f>CCC!E31</f>
        <v>796.6</v>
      </c>
      <c r="N17" s="142">
        <f>CCC!E28</f>
        <v>781.73333333333335</v>
      </c>
      <c r="O17" s="143">
        <f t="shared" si="0"/>
        <v>10241.366666666669</v>
      </c>
      <c r="P17" s="236">
        <f>COSC!C51</f>
        <v>491.96666666666664</v>
      </c>
      <c r="Q17" s="142">
        <f>'CSU UG-GR-Same-Time'!E18</f>
        <v>1215.1083333333333</v>
      </c>
      <c r="R17" s="142">
        <f>'CSU UG-GR-Same-Time'!H18</f>
        <v>250.00833333333333</v>
      </c>
      <c r="S17" s="142">
        <f>'CSU UG-GR-Same-Time'!K18</f>
        <v>983.86666666666667</v>
      </c>
      <c r="T17" s="144">
        <f>'CSU UG-GR-Same-Time'!N18</f>
        <v>492.4666666666667</v>
      </c>
      <c r="U17" s="143">
        <f>'CSU UG-GR-Same-Time'!Q18</f>
        <v>2941.4500000000003</v>
      </c>
      <c r="V17" s="143">
        <f t="shared" si="1"/>
        <v>13674.783333333336</v>
      </c>
    </row>
    <row r="18" spans="1:43" ht="15" customHeight="1">
      <c r="A18" s="96"/>
      <c r="B18" s="5" t="s">
        <v>14</v>
      </c>
      <c r="C18" s="145">
        <f>CCC!E38</f>
        <v>804.6</v>
      </c>
      <c r="D18" s="146">
        <f>CCC!E20</f>
        <v>1408.4666666666667</v>
      </c>
      <c r="E18" s="146">
        <f>CCC!E26</f>
        <v>3150.1333333333332</v>
      </c>
      <c r="F18" s="146">
        <f>CCC!E14</f>
        <v>1866.2</v>
      </c>
      <c r="G18" s="146">
        <f>CCC!E5</f>
        <v>2506.8000000000002</v>
      </c>
      <c r="H18" s="146">
        <f>CCC!E17</f>
        <v>1223.7333333333333</v>
      </c>
      <c r="I18" s="146">
        <f>CCC!E23</f>
        <v>2826.4666666666667</v>
      </c>
      <c r="J18" s="146">
        <f>CCC!E8</f>
        <v>682.13333333333333</v>
      </c>
      <c r="K18" s="146">
        <f>CCC!E11</f>
        <v>2182.6333333333332</v>
      </c>
      <c r="L18" s="146">
        <f>CCC!E35</f>
        <v>756.93333333333328</v>
      </c>
      <c r="M18" s="146">
        <f>CCC!E32</f>
        <v>1632.8666666666666</v>
      </c>
      <c r="N18" s="146">
        <f>CCC!E29</f>
        <v>1945.4</v>
      </c>
      <c r="O18" s="147">
        <f t="shared" si="0"/>
        <v>20986.366666666669</v>
      </c>
      <c r="P18" s="237">
        <f>COSC!C52</f>
        <v>943.08333333333337</v>
      </c>
      <c r="Q18" s="146">
        <f>'CSU UG-GR-Same-Time'!E19</f>
        <v>7826.291666666667</v>
      </c>
      <c r="R18" s="146">
        <f>'CSU UG-GR-Same-Time'!H19</f>
        <v>3466.9250000000002</v>
      </c>
      <c r="S18" s="146">
        <f>'CSU UG-GR-Same-Time'!K19</f>
        <v>7035.5916666666662</v>
      </c>
      <c r="T18" s="148">
        <f>'CSU UG-GR-Same-Time'!N19</f>
        <v>3489.6</v>
      </c>
      <c r="U18" s="144">
        <f>'CSU UG-GR-Same-Time'!Q19</f>
        <v>21818.408333333333</v>
      </c>
      <c r="V18" s="147">
        <f t="shared" si="1"/>
        <v>43747.858333333337</v>
      </c>
    </row>
    <row r="19" spans="1:43" ht="8.1" customHeight="1">
      <c r="A19" s="90"/>
      <c r="B19" s="3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233"/>
      <c r="Q19" s="40"/>
      <c r="R19" s="40"/>
      <c r="S19" s="40"/>
      <c r="T19" s="42"/>
      <c r="U19" s="42"/>
      <c r="V19" s="41"/>
    </row>
    <row r="20" spans="1:43" ht="18" customHeight="1">
      <c r="A20" s="184" t="str">
        <f>CONCATENATE("Census ",DATE!B14)</f>
        <v>Census Fall 2022</v>
      </c>
      <c r="B20" s="11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234"/>
      <c r="Q20" s="44"/>
      <c r="R20" s="44"/>
      <c r="S20" s="44"/>
      <c r="T20" s="46"/>
      <c r="U20" s="46"/>
      <c r="V20" s="45"/>
    </row>
    <row r="21" spans="1:43" ht="15" customHeight="1">
      <c r="A21" s="88" t="s">
        <v>99</v>
      </c>
      <c r="B21" s="3" t="s">
        <v>22</v>
      </c>
      <c r="C21" s="137">
        <v>454</v>
      </c>
      <c r="D21" s="138">
        <v>605</v>
      </c>
      <c r="E21" s="138">
        <v>1672</v>
      </c>
      <c r="F21" s="138">
        <v>1147</v>
      </c>
      <c r="G21" s="138">
        <v>1455</v>
      </c>
      <c r="H21" s="138">
        <v>730</v>
      </c>
      <c r="I21" s="138">
        <v>1627</v>
      </c>
      <c r="J21" s="138">
        <v>445</v>
      </c>
      <c r="K21" s="138">
        <v>1339</v>
      </c>
      <c r="L21" s="138">
        <v>418</v>
      </c>
      <c r="M21" s="138">
        <v>1058</v>
      </c>
      <c r="N21" s="138">
        <v>1321</v>
      </c>
      <c r="O21" s="139">
        <v>12271</v>
      </c>
      <c r="P21" s="235">
        <v>407</v>
      </c>
      <c r="Q21" s="138">
        <v>6550</v>
      </c>
      <c r="R21" s="138">
        <v>3366</v>
      </c>
      <c r="S21" s="138">
        <v>6189</v>
      </c>
      <c r="T21" s="140">
        <v>3234</v>
      </c>
      <c r="U21" s="139">
        <v>19339</v>
      </c>
      <c r="V21" s="139">
        <f>O21+P21+U21</f>
        <v>32017</v>
      </c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</row>
    <row r="22" spans="1:43" ht="15" customHeight="1">
      <c r="A22" s="95"/>
      <c r="B22" s="11" t="s">
        <v>23</v>
      </c>
      <c r="C22" s="141">
        <v>960</v>
      </c>
      <c r="D22" s="142">
        <v>1790</v>
      </c>
      <c r="E22" s="142">
        <v>3907</v>
      </c>
      <c r="F22" s="142">
        <v>2217</v>
      </c>
      <c r="G22" s="142">
        <v>2709</v>
      </c>
      <c r="H22" s="142">
        <v>1150</v>
      </c>
      <c r="I22" s="142">
        <v>3076</v>
      </c>
      <c r="J22" s="142">
        <v>704</v>
      </c>
      <c r="K22" s="142">
        <v>2731</v>
      </c>
      <c r="L22" s="142">
        <v>771</v>
      </c>
      <c r="M22" s="142">
        <v>1894</v>
      </c>
      <c r="N22" s="142">
        <v>1946</v>
      </c>
      <c r="O22" s="143">
        <v>23855</v>
      </c>
      <c r="P22" s="236">
        <v>1195</v>
      </c>
      <c r="Q22" s="142">
        <v>2918</v>
      </c>
      <c r="R22" s="142">
        <v>717</v>
      </c>
      <c r="S22" s="142">
        <v>2700</v>
      </c>
      <c r="T22" s="144">
        <v>1183</v>
      </c>
      <c r="U22" s="143">
        <v>7518</v>
      </c>
      <c r="V22" s="143">
        <f t="shared" ref="V22:V29" si="2">O22+P22+U22</f>
        <v>32568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</row>
    <row r="23" spans="1:43" ht="15" customHeight="1">
      <c r="A23" s="96"/>
      <c r="B23" s="5" t="s">
        <v>14</v>
      </c>
      <c r="C23" s="145">
        <v>1414</v>
      </c>
      <c r="D23" s="146">
        <v>2395</v>
      </c>
      <c r="E23" s="146">
        <v>5579</v>
      </c>
      <c r="F23" s="146">
        <v>3364</v>
      </c>
      <c r="G23" s="146">
        <v>4164</v>
      </c>
      <c r="H23" s="146">
        <v>1880</v>
      </c>
      <c r="I23" s="146">
        <v>4703</v>
      </c>
      <c r="J23" s="146">
        <v>1149</v>
      </c>
      <c r="K23" s="146">
        <v>4070</v>
      </c>
      <c r="L23" s="146">
        <v>1189</v>
      </c>
      <c r="M23" s="146">
        <v>2952</v>
      </c>
      <c r="N23" s="146">
        <v>3267</v>
      </c>
      <c r="O23" s="147">
        <v>36126</v>
      </c>
      <c r="P23" s="237">
        <v>1602</v>
      </c>
      <c r="Q23" s="146">
        <v>9468</v>
      </c>
      <c r="R23" s="146">
        <v>4083</v>
      </c>
      <c r="S23" s="146">
        <v>8889</v>
      </c>
      <c r="T23" s="148">
        <v>4417</v>
      </c>
      <c r="U23" s="148">
        <v>26857</v>
      </c>
      <c r="V23" s="147">
        <f t="shared" si="2"/>
        <v>64585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</row>
    <row r="24" spans="1:43" ht="15" customHeight="1">
      <c r="A24" s="90" t="s">
        <v>24</v>
      </c>
      <c r="B24" s="3" t="s">
        <v>22</v>
      </c>
      <c r="C24" s="137">
        <v>6297</v>
      </c>
      <c r="D24" s="138">
        <v>7959</v>
      </c>
      <c r="E24" s="138">
        <v>21790</v>
      </c>
      <c r="F24" s="138">
        <v>14974</v>
      </c>
      <c r="G24" s="138">
        <v>19540.5</v>
      </c>
      <c r="H24" s="138">
        <v>9760</v>
      </c>
      <c r="I24" s="138">
        <v>21758</v>
      </c>
      <c r="J24" s="138">
        <v>6103</v>
      </c>
      <c r="K24" s="138">
        <v>17792.5</v>
      </c>
      <c r="L24" s="138">
        <v>5638</v>
      </c>
      <c r="M24" s="138">
        <v>14244</v>
      </c>
      <c r="N24" s="138">
        <v>17343</v>
      </c>
      <c r="O24" s="139">
        <v>163199</v>
      </c>
      <c r="P24" s="235">
        <v>5172</v>
      </c>
      <c r="Q24" s="138">
        <v>92954.5</v>
      </c>
      <c r="R24" s="138">
        <v>49713</v>
      </c>
      <c r="S24" s="138">
        <v>86135.5</v>
      </c>
      <c r="T24" s="140">
        <v>46827</v>
      </c>
      <c r="U24" s="144">
        <v>275630</v>
      </c>
      <c r="V24" s="143">
        <f t="shared" si="2"/>
        <v>444001</v>
      </c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</row>
    <row r="25" spans="1:43" ht="15" customHeight="1">
      <c r="A25" s="95"/>
      <c r="B25" s="11" t="s">
        <v>23</v>
      </c>
      <c r="C25" s="141">
        <v>5424</v>
      </c>
      <c r="D25" s="142">
        <v>12226</v>
      </c>
      <c r="E25" s="142">
        <v>25876</v>
      </c>
      <c r="F25" s="142">
        <v>13486</v>
      </c>
      <c r="G25" s="142">
        <v>17370.5</v>
      </c>
      <c r="H25" s="142">
        <v>7429</v>
      </c>
      <c r="I25" s="142">
        <v>20465.5</v>
      </c>
      <c r="J25" s="142">
        <v>4382</v>
      </c>
      <c r="K25" s="142">
        <v>18092</v>
      </c>
      <c r="L25" s="142">
        <v>4713</v>
      </c>
      <c r="M25" s="142">
        <v>12236</v>
      </c>
      <c r="N25" s="142">
        <v>12038</v>
      </c>
      <c r="O25" s="143">
        <v>153738</v>
      </c>
      <c r="P25" s="236">
        <v>6938</v>
      </c>
      <c r="Q25" s="142">
        <v>17330.5</v>
      </c>
      <c r="R25" s="142">
        <v>3771</v>
      </c>
      <c r="S25" s="142">
        <v>14271.5</v>
      </c>
      <c r="T25" s="144">
        <v>7246.5</v>
      </c>
      <c r="U25" s="143">
        <v>42619.5</v>
      </c>
      <c r="V25" s="143">
        <f t="shared" si="2"/>
        <v>203295.5</v>
      </c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</row>
    <row r="26" spans="1:43" ht="15" customHeight="1">
      <c r="A26" s="96"/>
      <c r="B26" s="5" t="s">
        <v>14</v>
      </c>
      <c r="C26" s="145">
        <v>11721</v>
      </c>
      <c r="D26" s="146">
        <v>20185</v>
      </c>
      <c r="E26" s="146">
        <v>47666</v>
      </c>
      <c r="F26" s="146">
        <v>28460</v>
      </c>
      <c r="G26" s="146">
        <v>36911</v>
      </c>
      <c r="H26" s="146">
        <v>17189</v>
      </c>
      <c r="I26" s="146">
        <v>42223.5</v>
      </c>
      <c r="J26" s="146">
        <v>10485</v>
      </c>
      <c r="K26" s="146">
        <v>35884.5</v>
      </c>
      <c r="L26" s="146">
        <v>10351</v>
      </c>
      <c r="M26" s="146">
        <v>26480</v>
      </c>
      <c r="N26" s="146">
        <v>29381</v>
      </c>
      <c r="O26" s="147">
        <v>316937</v>
      </c>
      <c r="P26" s="237">
        <v>12110</v>
      </c>
      <c r="Q26" s="146">
        <v>110285</v>
      </c>
      <c r="R26" s="146">
        <v>53484</v>
      </c>
      <c r="S26" s="146">
        <v>100407</v>
      </c>
      <c r="T26" s="148">
        <v>54073.5</v>
      </c>
      <c r="U26" s="148">
        <v>318249.5</v>
      </c>
      <c r="V26" s="147">
        <f t="shared" si="2"/>
        <v>647296.5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1:43" ht="15" customHeight="1">
      <c r="A27" s="90" t="s">
        <v>25</v>
      </c>
      <c r="B27" s="3" t="s">
        <v>22</v>
      </c>
      <c r="C27" s="137">
        <v>419.8</v>
      </c>
      <c r="D27" s="138">
        <v>530.6</v>
      </c>
      <c r="E27" s="138">
        <v>1452.67</v>
      </c>
      <c r="F27" s="138">
        <v>998.27</v>
      </c>
      <c r="G27" s="138">
        <v>1302.7</v>
      </c>
      <c r="H27" s="138">
        <v>650.66999999999996</v>
      </c>
      <c r="I27" s="138">
        <v>1450.53</v>
      </c>
      <c r="J27" s="138">
        <v>406.87</v>
      </c>
      <c r="K27" s="138">
        <v>1186.17</v>
      </c>
      <c r="L27" s="138">
        <v>375.87</v>
      </c>
      <c r="M27" s="138">
        <v>949.6</v>
      </c>
      <c r="N27" s="138">
        <v>1156.2</v>
      </c>
      <c r="O27" s="139">
        <v>10879.95</v>
      </c>
      <c r="P27" s="235">
        <v>346.1</v>
      </c>
      <c r="Q27" s="138">
        <v>6279.9500000000007</v>
      </c>
      <c r="R27" s="138">
        <v>3328.333333333333</v>
      </c>
      <c r="S27" s="138">
        <v>5898.75</v>
      </c>
      <c r="T27" s="140">
        <v>3136.2666666666669</v>
      </c>
      <c r="U27" s="144">
        <v>18643.3</v>
      </c>
      <c r="V27" s="143">
        <f t="shared" si="2"/>
        <v>29869.35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1:43" ht="15" customHeight="1">
      <c r="A28" s="95"/>
      <c r="B28" s="11" t="s">
        <v>23</v>
      </c>
      <c r="C28" s="141">
        <v>361.6</v>
      </c>
      <c r="D28" s="142">
        <v>815.07</v>
      </c>
      <c r="E28" s="142">
        <v>1725.07</v>
      </c>
      <c r="F28" s="142">
        <v>899.07</v>
      </c>
      <c r="G28" s="142">
        <v>1158.03</v>
      </c>
      <c r="H28" s="142">
        <v>495.27</v>
      </c>
      <c r="I28" s="142">
        <v>1364.37</v>
      </c>
      <c r="J28" s="142">
        <v>292.13</v>
      </c>
      <c r="K28" s="142">
        <v>1206.1300000000001</v>
      </c>
      <c r="L28" s="142">
        <v>314.2</v>
      </c>
      <c r="M28" s="142">
        <v>815.73</v>
      </c>
      <c r="N28" s="142">
        <v>802.53</v>
      </c>
      <c r="O28" s="143">
        <v>10249.200000000003</v>
      </c>
      <c r="P28" s="236">
        <v>470.78333333333336</v>
      </c>
      <c r="Q28" s="142">
        <v>1261.4833333333333</v>
      </c>
      <c r="R28" s="142">
        <v>257.46666666666664</v>
      </c>
      <c r="S28" s="142">
        <v>1042.6500000000001</v>
      </c>
      <c r="T28" s="144">
        <v>534.65</v>
      </c>
      <c r="U28" s="143">
        <v>3096.2500000000005</v>
      </c>
      <c r="V28" s="143">
        <f t="shared" si="2"/>
        <v>13816.233333333335</v>
      </c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</row>
    <row r="29" spans="1:43" ht="15" customHeight="1">
      <c r="A29" s="96"/>
      <c r="B29" s="5" t="s">
        <v>14</v>
      </c>
      <c r="C29" s="145">
        <v>781.4</v>
      </c>
      <c r="D29" s="146">
        <v>1345.67</v>
      </c>
      <c r="E29" s="146">
        <v>3177.73</v>
      </c>
      <c r="F29" s="146">
        <v>1897.33</v>
      </c>
      <c r="G29" s="146">
        <v>2460.73</v>
      </c>
      <c r="H29" s="146">
        <v>1145.93</v>
      </c>
      <c r="I29" s="146">
        <v>2814.9</v>
      </c>
      <c r="J29" s="146">
        <v>699</v>
      </c>
      <c r="K29" s="146">
        <v>2392.3000000000002</v>
      </c>
      <c r="L29" s="146">
        <v>690.07</v>
      </c>
      <c r="M29" s="146">
        <v>1765.33</v>
      </c>
      <c r="N29" s="146">
        <v>1958.73</v>
      </c>
      <c r="O29" s="147">
        <v>21129.119999999999</v>
      </c>
      <c r="P29" s="237">
        <v>816.88333333333333</v>
      </c>
      <c r="Q29" s="146">
        <v>7541.4333333333334</v>
      </c>
      <c r="R29" s="146">
        <v>3585.8</v>
      </c>
      <c r="S29" s="146">
        <v>6941.4</v>
      </c>
      <c r="T29" s="148">
        <v>3670.916666666667</v>
      </c>
      <c r="U29" s="148">
        <v>21739.55</v>
      </c>
      <c r="V29" s="147">
        <f t="shared" si="2"/>
        <v>43685.55333333333</v>
      </c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</row>
    <row r="30" spans="1:43" ht="8.1" customHeight="1">
      <c r="A30" s="90"/>
      <c r="B30" s="3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2"/>
      <c r="U30" s="42"/>
      <c r="V30" s="41"/>
    </row>
    <row r="31" spans="1:43" ht="18" customHeight="1">
      <c r="A31" s="97" t="s">
        <v>26</v>
      </c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6"/>
      <c r="Q31" s="44"/>
      <c r="R31" s="44"/>
      <c r="S31" s="44"/>
      <c r="T31" s="46"/>
      <c r="U31" s="47"/>
      <c r="V31" s="45"/>
    </row>
    <row r="32" spans="1:43" ht="15" customHeight="1">
      <c r="A32" s="88" t="s">
        <v>99</v>
      </c>
      <c r="B32" s="3" t="s">
        <v>22</v>
      </c>
      <c r="C32" s="48">
        <f t="shared" ref="C32:N40" si="3">(C10-C21)/C21</f>
        <v>-4.8458149779735685E-2</v>
      </c>
      <c r="D32" s="49">
        <f t="shared" si="3"/>
        <v>-2.809917355371901E-2</v>
      </c>
      <c r="E32" s="49">
        <f t="shared" si="3"/>
        <v>3.1698564593301434E-2</v>
      </c>
      <c r="F32" s="49">
        <f t="shared" si="3"/>
        <v>-0.1926765475152572</v>
      </c>
      <c r="G32" s="49">
        <f t="shared" si="3"/>
        <v>5.2920962199312714E-2</v>
      </c>
      <c r="H32" s="49">
        <f t="shared" si="3"/>
        <v>-4.2465753424657533E-2</v>
      </c>
      <c r="I32" s="49">
        <f t="shared" si="3"/>
        <v>0.13091579594345421</v>
      </c>
      <c r="J32" s="49">
        <f t="shared" si="3"/>
        <v>-0.21348314606741572</v>
      </c>
      <c r="K32" s="49">
        <f t="shared" si="3"/>
        <v>-8.439133681852129E-2</v>
      </c>
      <c r="L32" s="49">
        <f t="shared" si="3"/>
        <v>0.10526315789473684</v>
      </c>
      <c r="M32" s="49">
        <f t="shared" si="3"/>
        <v>-9.8298676748582225E-2</v>
      </c>
      <c r="N32" s="49">
        <f t="shared" si="3"/>
        <v>-6.0560181680545042E-3</v>
      </c>
      <c r="O32" s="50">
        <f t="shared" ref="O32:O40" si="4">(O10-O21)/O21</f>
        <v>-1.825442099258414E-2</v>
      </c>
      <c r="P32" s="51">
        <f t="shared" ref="P32:V32" si="5">(P10-P21)/P21</f>
        <v>0.32432432432432434</v>
      </c>
      <c r="Q32" s="49">
        <f t="shared" si="5"/>
        <v>5.3435114503816793E-2</v>
      </c>
      <c r="R32" s="49">
        <f t="shared" ref="R32" si="6">(R10-R21)/R21</f>
        <v>-3.2679738562091505E-2</v>
      </c>
      <c r="S32" s="49">
        <f t="shared" si="5"/>
        <v>1.809662304087898E-2</v>
      </c>
      <c r="T32" s="51">
        <f t="shared" si="5"/>
        <v>-5.1638837353123065E-2</v>
      </c>
      <c r="U32" s="51">
        <f t="shared" si="5"/>
        <v>9.5661616422772627E-3</v>
      </c>
      <c r="V32" s="50">
        <f t="shared" si="5"/>
        <v>2.9047068744729363E-3</v>
      </c>
    </row>
    <row r="33" spans="1:22" ht="15" customHeight="1">
      <c r="A33" s="95"/>
      <c r="B33" s="11" t="s">
        <v>23</v>
      </c>
      <c r="C33" s="52">
        <f t="shared" si="3"/>
        <v>-6.5625000000000003E-2</v>
      </c>
      <c r="D33" s="53">
        <f t="shared" si="3"/>
        <v>-3.0167597765363128E-2</v>
      </c>
      <c r="E33" s="53">
        <f t="shared" si="3"/>
        <v>1.0493985154850269E-2</v>
      </c>
      <c r="F33" s="53">
        <f t="shared" si="3"/>
        <v>-7.7582318448353629E-2</v>
      </c>
      <c r="G33" s="53">
        <f t="shared" si="3"/>
        <v>-3.9497969730527868E-2</v>
      </c>
      <c r="H33" s="53">
        <f t="shared" si="3"/>
        <v>-6.347826086956522E-2</v>
      </c>
      <c r="I33" s="53">
        <f t="shared" si="3"/>
        <v>3.2509752925877764E-4</v>
      </c>
      <c r="J33" s="53">
        <f t="shared" si="3"/>
        <v>-0.11079545454545454</v>
      </c>
      <c r="K33" s="53">
        <f t="shared" si="3"/>
        <v>-3.3321127792017576E-2</v>
      </c>
      <c r="L33" s="53">
        <f t="shared" si="3"/>
        <v>-4.6692607003891051E-2</v>
      </c>
      <c r="M33" s="53">
        <f t="shared" si="3"/>
        <v>-4.2766631467793033E-2</v>
      </c>
      <c r="N33" s="53">
        <f t="shared" si="3"/>
        <v>-0.10174717368961973</v>
      </c>
      <c r="O33" s="54">
        <f t="shared" si="4"/>
        <v>-3.8189058897505762E-2</v>
      </c>
      <c r="P33" s="55">
        <f t="shared" ref="P33:V33" si="7">(P11-P22)/P22</f>
        <v>2.6778242677824266E-2</v>
      </c>
      <c r="Q33" s="53">
        <f t="shared" si="7"/>
        <v>-3.6326250856751202E-2</v>
      </c>
      <c r="R33" s="53">
        <f t="shared" ref="R33" si="8">(R11-R22)/R22</f>
        <v>8.368200836820083E-3</v>
      </c>
      <c r="S33" s="53">
        <f t="shared" si="7"/>
        <v>-6.7037037037037034E-2</v>
      </c>
      <c r="T33" s="55">
        <f t="shared" si="7"/>
        <v>-9.5519864750633982E-2</v>
      </c>
      <c r="U33" s="55">
        <f t="shared" si="7"/>
        <v>-5.2407555200851288E-2</v>
      </c>
      <c r="V33" s="54">
        <f t="shared" si="7"/>
        <v>-3.908744780152297E-2</v>
      </c>
    </row>
    <row r="34" spans="1:22" ht="15" customHeight="1">
      <c r="A34" s="96"/>
      <c r="B34" s="5" t="s">
        <v>14</v>
      </c>
      <c r="C34" s="56">
        <f t="shared" si="3"/>
        <v>-6.0113154172560114E-2</v>
      </c>
      <c r="D34" s="57">
        <f t="shared" si="3"/>
        <v>-2.9645093945720249E-2</v>
      </c>
      <c r="E34" s="57">
        <f t="shared" si="3"/>
        <v>1.6848897651908945E-2</v>
      </c>
      <c r="F34" s="57">
        <f t="shared" si="3"/>
        <v>-0.11682520808561236</v>
      </c>
      <c r="G34" s="57">
        <f t="shared" si="3"/>
        <v>-7.2046109510086453E-3</v>
      </c>
      <c r="H34" s="57">
        <f t="shared" si="3"/>
        <v>-5.5319148936170209E-2</v>
      </c>
      <c r="I34" s="57">
        <f t="shared" si="3"/>
        <v>4.5502870508186265E-2</v>
      </c>
      <c r="J34" s="57">
        <f t="shared" si="3"/>
        <v>-0.15056570931244562</v>
      </c>
      <c r="K34" s="57">
        <f t="shared" si="3"/>
        <v>-5.0122850122850122E-2</v>
      </c>
      <c r="L34" s="57">
        <f t="shared" si="3"/>
        <v>6.7283431455004202E-3</v>
      </c>
      <c r="M34" s="57">
        <f t="shared" si="3"/>
        <v>-6.2669376693766932E-2</v>
      </c>
      <c r="N34" s="57">
        <f t="shared" si="3"/>
        <v>-6.3054790327517596E-2</v>
      </c>
      <c r="O34" s="58">
        <f t="shared" si="4"/>
        <v>-3.1417815423794494E-2</v>
      </c>
      <c r="P34" s="59">
        <f t="shared" ref="P34:V34" si="9">(P12-P23)/P23</f>
        <v>0.10237203495630462</v>
      </c>
      <c r="Q34" s="57">
        <f t="shared" si="9"/>
        <v>2.5771018166455429E-2</v>
      </c>
      <c r="R34" s="57">
        <f t="shared" ref="R34" si="10">(R12-R23)/R23</f>
        <v>-2.5471467058535389E-2</v>
      </c>
      <c r="S34" s="57">
        <f t="shared" si="9"/>
        <v>-7.7624029699628755E-3</v>
      </c>
      <c r="T34" s="59">
        <f t="shared" si="9"/>
        <v>-6.3391442155309036E-2</v>
      </c>
      <c r="U34" s="59">
        <f t="shared" si="9"/>
        <v>-7.7819562870015263E-3</v>
      </c>
      <c r="V34" s="58">
        <f t="shared" si="9"/>
        <v>-1.8270496245258186E-2</v>
      </c>
    </row>
    <row r="35" spans="1:22" ht="15" customHeight="1">
      <c r="A35" s="90" t="s">
        <v>24</v>
      </c>
      <c r="B35" s="3" t="s">
        <v>22</v>
      </c>
      <c r="C35" s="48">
        <f t="shared" si="3"/>
        <v>1.4927743369858663E-2</v>
      </c>
      <c r="D35" s="49">
        <f t="shared" si="3"/>
        <v>6.6968212086945603E-2</v>
      </c>
      <c r="E35" s="49">
        <f t="shared" si="3"/>
        <v>-7.8017439192290044E-3</v>
      </c>
      <c r="F35" s="49">
        <f t="shared" si="3"/>
        <v>-8.9488446640844127E-2</v>
      </c>
      <c r="G35" s="49">
        <f t="shared" si="3"/>
        <v>6.2255315882398098E-2</v>
      </c>
      <c r="H35" s="49">
        <f t="shared" si="3"/>
        <v>4.0676229508196722E-2</v>
      </c>
      <c r="I35" s="49">
        <f t="shared" si="3"/>
        <v>3.0471550693997609E-2</v>
      </c>
      <c r="J35" s="49">
        <f t="shared" si="3"/>
        <v>-0.11387842044895953</v>
      </c>
      <c r="K35" s="49">
        <f t="shared" si="3"/>
        <v>-9.8103133342700571E-2</v>
      </c>
      <c r="L35" s="49">
        <f t="shared" si="3"/>
        <v>0.10837176303653778</v>
      </c>
      <c r="M35" s="49">
        <f t="shared" si="3"/>
        <v>-0.11934849761303004</v>
      </c>
      <c r="N35" s="49">
        <f t="shared" si="3"/>
        <v>6.45793691979473E-3</v>
      </c>
      <c r="O35" s="50">
        <f t="shared" si="4"/>
        <v>-1.2402036777186135E-2</v>
      </c>
      <c r="P35" s="51">
        <f t="shared" ref="P35:V35" si="11">(P13-P24)/P24</f>
        <v>0.30181747873163184</v>
      </c>
      <c r="Q35" s="49">
        <f t="shared" si="11"/>
        <v>5.1880220968323211E-2</v>
      </c>
      <c r="R35" s="49">
        <f t="shared" ref="R35" si="12">(R13-R24)/R24</f>
        <v>-3.32206867418985E-2</v>
      </c>
      <c r="S35" s="49">
        <f t="shared" si="11"/>
        <v>2.5355399341734825E-2</v>
      </c>
      <c r="T35" s="51">
        <f t="shared" si="11"/>
        <v>-4.43227197984069E-2</v>
      </c>
      <c r="U35" s="51">
        <f t="shared" si="11"/>
        <v>1.1898196858106882E-2</v>
      </c>
      <c r="V35" s="50">
        <f t="shared" si="11"/>
        <v>6.3434541814095012E-3</v>
      </c>
    </row>
    <row r="36" spans="1:22" ht="15" customHeight="1">
      <c r="A36" s="95"/>
      <c r="B36" s="11" t="s">
        <v>23</v>
      </c>
      <c r="C36" s="52">
        <f t="shared" si="3"/>
        <v>4.6828908554572272E-2</v>
      </c>
      <c r="D36" s="53">
        <f t="shared" si="3"/>
        <v>3.3453296253885163E-2</v>
      </c>
      <c r="E36" s="53">
        <f t="shared" si="3"/>
        <v>-9.4295872623280253E-3</v>
      </c>
      <c r="F36" s="53">
        <f t="shared" si="3"/>
        <v>6.4733798012753974E-2</v>
      </c>
      <c r="G36" s="53">
        <f t="shared" si="3"/>
        <v>-3.025243948072882E-2</v>
      </c>
      <c r="H36" s="53">
        <f t="shared" si="3"/>
        <v>0.10364786646924216</v>
      </c>
      <c r="I36" s="53">
        <f t="shared" si="3"/>
        <v>-2.3918301531846278E-2</v>
      </c>
      <c r="J36" s="53">
        <f t="shared" si="3"/>
        <v>0.10086718393427659</v>
      </c>
      <c r="K36" s="53">
        <f t="shared" si="3"/>
        <v>-7.7354631881494579E-2</v>
      </c>
      <c r="L36" s="53">
        <f t="shared" si="3"/>
        <v>8.3174199023976242E-2</v>
      </c>
      <c r="M36" s="53">
        <f t="shared" si="3"/>
        <v>-2.345537757437071E-2</v>
      </c>
      <c r="N36" s="53">
        <f t="shared" si="3"/>
        <v>-2.591792656587473E-2</v>
      </c>
      <c r="O36" s="54">
        <f t="shared" si="4"/>
        <v>-7.6428729396765924E-4</v>
      </c>
      <c r="P36" s="55">
        <f t="shared" ref="P36:V36" si="13">(P14-P25)/P25</f>
        <v>5.0446814643989625E-2</v>
      </c>
      <c r="Q36" s="53">
        <f t="shared" si="13"/>
        <v>-3.7477279939990192E-2</v>
      </c>
      <c r="R36" s="53">
        <f t="shared" ref="R36" si="14">(R14-R25)/R25</f>
        <v>-2.8241845664280032E-2</v>
      </c>
      <c r="S36" s="53">
        <f t="shared" si="13"/>
        <v>-6.6776442560347551E-2</v>
      </c>
      <c r="T36" s="55">
        <f t="shared" si="13"/>
        <v>-8.6386531428965713E-2</v>
      </c>
      <c r="U36" s="55">
        <f t="shared" si="13"/>
        <v>-5.4787127957859665E-2</v>
      </c>
      <c r="V36" s="54">
        <f t="shared" si="13"/>
        <v>-1.0342088241008778E-2</v>
      </c>
    </row>
    <row r="37" spans="1:22" ht="15" customHeight="1">
      <c r="A37" s="96"/>
      <c r="B37" s="5" t="s">
        <v>14</v>
      </c>
      <c r="C37" s="56">
        <f t="shared" si="3"/>
        <v>2.9690299462503199E-2</v>
      </c>
      <c r="D37" s="57">
        <f t="shared" si="3"/>
        <v>4.6668318057963835E-2</v>
      </c>
      <c r="E37" s="57">
        <f t="shared" si="3"/>
        <v>-8.6854361599462936E-3</v>
      </c>
      <c r="F37" s="57">
        <f t="shared" si="3"/>
        <v>-1.640899508081518E-2</v>
      </c>
      <c r="G37" s="57">
        <f t="shared" si="3"/>
        <v>1.8720706564438784E-2</v>
      </c>
      <c r="H37" s="57">
        <f t="shared" si="3"/>
        <v>6.7892256675781026E-2</v>
      </c>
      <c r="I37" s="57">
        <f t="shared" si="3"/>
        <v>4.1090861723921514E-3</v>
      </c>
      <c r="J37" s="57">
        <f t="shared" si="3"/>
        <v>-2.412970910824988E-2</v>
      </c>
      <c r="K37" s="57">
        <f t="shared" si="3"/>
        <v>-8.7642296813387394E-2</v>
      </c>
      <c r="L37" s="57">
        <f t="shared" si="3"/>
        <v>9.6898850352622939E-2</v>
      </c>
      <c r="M37" s="57">
        <f t="shared" si="3"/>
        <v>-7.5037764350453173E-2</v>
      </c>
      <c r="N37" s="57">
        <f t="shared" si="3"/>
        <v>-6.8071202477791772E-3</v>
      </c>
      <c r="O37" s="58">
        <f t="shared" si="4"/>
        <v>-6.7568633513916017E-3</v>
      </c>
      <c r="P37" s="59">
        <f t="shared" ref="P37:V37" si="15">(P15-P26)/P26</f>
        <v>0.15780346820809249</v>
      </c>
      <c r="Q37" s="57">
        <f t="shared" si="15"/>
        <v>3.7838327968445391E-2</v>
      </c>
      <c r="R37" s="57">
        <f t="shared" ref="R37" si="16">(R15-R26)/R26</f>
        <v>-3.2869643257796725E-2</v>
      </c>
      <c r="S37" s="57">
        <f t="shared" si="15"/>
        <v>1.2260101387353471E-2</v>
      </c>
      <c r="T37" s="59">
        <f t="shared" si="15"/>
        <v>-4.9959776970234959E-2</v>
      </c>
      <c r="U37" s="59">
        <f t="shared" si="15"/>
        <v>2.9677972785503198E-3</v>
      </c>
      <c r="V37" s="58">
        <f t="shared" si="15"/>
        <v>1.1030493753635313E-3</v>
      </c>
    </row>
    <row r="38" spans="1:22" ht="15" customHeight="1">
      <c r="A38" s="95" t="s">
        <v>25</v>
      </c>
      <c r="B38" s="11" t="s">
        <v>22</v>
      </c>
      <c r="C38" s="52">
        <f t="shared" si="3"/>
        <v>1.4927743369858627E-2</v>
      </c>
      <c r="D38" s="53">
        <f t="shared" si="3"/>
        <v>6.6968212086945533E-2</v>
      </c>
      <c r="E38" s="53">
        <f t="shared" si="3"/>
        <v>-7.8040206424492935E-3</v>
      </c>
      <c r="F38" s="53">
        <f t="shared" si="3"/>
        <v>-8.9491486939071302E-2</v>
      </c>
      <c r="G38" s="53">
        <f t="shared" si="3"/>
        <v>6.2255315882398021E-2</v>
      </c>
      <c r="H38" s="53">
        <f t="shared" si="3"/>
        <v>4.0670898202365822E-2</v>
      </c>
      <c r="I38" s="53">
        <f t="shared" si="3"/>
        <v>3.0473918728556718E-2</v>
      </c>
      <c r="J38" s="53">
        <f t="shared" si="3"/>
        <v>-0.11388568011076423</v>
      </c>
      <c r="K38" s="53">
        <f t="shared" si="3"/>
        <v>-9.8105667821644552E-2</v>
      </c>
      <c r="L38" s="53">
        <f t="shared" si="3"/>
        <v>0.10836193364727172</v>
      </c>
      <c r="M38" s="53">
        <f t="shared" si="3"/>
        <v>-0.11934849761303008</v>
      </c>
      <c r="N38" s="53">
        <f t="shared" si="3"/>
        <v>6.457936919794756E-3</v>
      </c>
      <c r="O38" s="54">
        <f t="shared" si="4"/>
        <v>-1.240354964866573E-2</v>
      </c>
      <c r="P38" s="55">
        <f t="shared" ref="P38:V38" si="17">(P16-P27)/P27</f>
        <v>0.30342868149860341</v>
      </c>
      <c r="Q38" s="53">
        <f t="shared" si="17"/>
        <v>5.2744581299744846E-2</v>
      </c>
      <c r="R38" s="53">
        <f t="shared" ref="R38" si="18">(R16-R27)/R27</f>
        <v>-3.3475212819228661E-2</v>
      </c>
      <c r="S38" s="53">
        <f t="shared" si="17"/>
        <v>2.5933460478915087E-2</v>
      </c>
      <c r="T38" s="55">
        <f t="shared" si="17"/>
        <v>-4.4362724258141417E-2</v>
      </c>
      <c r="U38" s="55">
        <f t="shared" si="17"/>
        <v>1.2533099469157096E-2</v>
      </c>
      <c r="V38" s="54">
        <f t="shared" si="17"/>
        <v>6.8205367709711067E-3</v>
      </c>
    </row>
    <row r="39" spans="1:22" ht="15" customHeight="1">
      <c r="A39" s="95"/>
      <c r="B39" s="11" t="s">
        <v>23</v>
      </c>
      <c r="C39" s="52">
        <f t="shared" si="3"/>
        <v>4.6828908554572279E-2</v>
      </c>
      <c r="D39" s="53">
        <f t="shared" si="3"/>
        <v>3.3449069814044587E-2</v>
      </c>
      <c r="E39" s="53">
        <f t="shared" si="3"/>
        <v>-9.4315013303807854E-3</v>
      </c>
      <c r="F39" s="53">
        <f t="shared" si="3"/>
        <v>6.4729850475120518E-2</v>
      </c>
      <c r="G39" s="53">
        <f t="shared" si="3"/>
        <v>-3.024964810928903E-2</v>
      </c>
      <c r="H39" s="53">
        <f t="shared" si="3"/>
        <v>0.10364043854867051</v>
      </c>
      <c r="I39" s="53">
        <f t="shared" si="3"/>
        <v>-2.3920686226365683E-2</v>
      </c>
      <c r="J39" s="53">
        <f t="shared" si="3"/>
        <v>0.10087974531886498</v>
      </c>
      <c r="K39" s="53">
        <f t="shared" si="3"/>
        <v>-7.7352082003322067E-2</v>
      </c>
      <c r="L39" s="53">
        <f t="shared" si="3"/>
        <v>8.3174199023976214E-2</v>
      </c>
      <c r="M39" s="53">
        <f t="shared" si="3"/>
        <v>-2.3451387101124141E-2</v>
      </c>
      <c r="N39" s="53">
        <f t="shared" si="3"/>
        <v>-2.5913880685664865E-2</v>
      </c>
      <c r="O39" s="54">
        <f t="shared" si="4"/>
        <v>-7.6428729396771822E-4</v>
      </c>
      <c r="P39" s="55">
        <f t="shared" ref="P39:V39" si="19">(P17-P28)/P28</f>
        <v>4.4995928771196826E-2</v>
      </c>
      <c r="Q39" s="53">
        <f t="shared" si="19"/>
        <v>-3.6762277213333507E-2</v>
      </c>
      <c r="R39" s="53">
        <f t="shared" ref="R39" si="20">(R17-R28)/R28</f>
        <v>-2.8968151216985948E-2</v>
      </c>
      <c r="S39" s="53">
        <f t="shared" si="19"/>
        <v>-5.6378778433159173E-2</v>
      </c>
      <c r="T39" s="55">
        <f t="shared" si="19"/>
        <v>-7.8898968172324474E-2</v>
      </c>
      <c r="U39" s="55">
        <f t="shared" si="19"/>
        <v>-4.9995962858296376E-2</v>
      </c>
      <c r="V39" s="54">
        <f t="shared" si="19"/>
        <v>-1.0237956799610039E-2</v>
      </c>
    </row>
    <row r="40" spans="1:22" ht="15" customHeight="1">
      <c r="A40" s="96"/>
      <c r="B40" s="5" t="s">
        <v>14</v>
      </c>
      <c r="C40" s="56">
        <f t="shared" si="3"/>
        <v>2.9690299462503258E-2</v>
      </c>
      <c r="D40" s="57">
        <f t="shared" si="3"/>
        <v>4.6665725375958908E-2</v>
      </c>
      <c r="E40" s="57">
        <f t="shared" si="3"/>
        <v>-8.684396303860557E-3</v>
      </c>
      <c r="F40" s="57">
        <f t="shared" si="3"/>
        <v>-1.6407267054228777E-2</v>
      </c>
      <c r="G40" s="57">
        <f t="shared" si="3"/>
        <v>1.8722086535296504E-2</v>
      </c>
      <c r="H40" s="57">
        <f t="shared" si="3"/>
        <v>6.7895363009375168E-2</v>
      </c>
      <c r="I40" s="57">
        <f t="shared" si="3"/>
        <v>4.1090861723921297E-3</v>
      </c>
      <c r="J40" s="57">
        <f t="shared" si="3"/>
        <v>-2.4129709108249891E-2</v>
      </c>
      <c r="K40" s="57">
        <f t="shared" si="3"/>
        <v>-8.7642296813387519E-2</v>
      </c>
      <c r="L40" s="57">
        <f t="shared" si="3"/>
        <v>9.689355186188825E-2</v>
      </c>
      <c r="M40" s="57">
        <f t="shared" si="3"/>
        <v>-7.5036017817254205E-2</v>
      </c>
      <c r="N40" s="57">
        <f t="shared" si="3"/>
        <v>-6.8054300490623656E-3</v>
      </c>
      <c r="O40" s="58">
        <f t="shared" si="4"/>
        <v>-6.7562365746103191E-3</v>
      </c>
      <c r="P40" s="59">
        <f t="shared" ref="P40:V40" si="21">(P18-P29)/P29</f>
        <v>0.15448962520147722</v>
      </c>
      <c r="Q40" s="57">
        <f t="shared" si="21"/>
        <v>3.7772439368289883E-2</v>
      </c>
      <c r="R40" s="57">
        <f t="shared" ref="R40" si="22">(R18-R29)/R29</f>
        <v>-3.3151597969769644E-2</v>
      </c>
      <c r="S40" s="57">
        <f t="shared" si="21"/>
        <v>1.3569548890233471E-2</v>
      </c>
      <c r="T40" s="59">
        <f t="shared" si="21"/>
        <v>-4.9392749313296055E-2</v>
      </c>
      <c r="U40" s="59">
        <f t="shared" si="21"/>
        <v>3.6274133242561865E-3</v>
      </c>
      <c r="V40" s="58">
        <f t="shared" si="21"/>
        <v>1.4262151957788541E-3</v>
      </c>
    </row>
    <row r="41" spans="1:22" ht="12.75" customHeight="1"/>
    <row r="42" spans="1:22" ht="12.75">
      <c r="C42" s="98" t="s">
        <v>27</v>
      </c>
    </row>
    <row r="43" spans="1:22" ht="27" customHeight="1">
      <c r="C43" s="262" t="s">
        <v>97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</row>
    <row r="44" spans="1:22" ht="27" customHeight="1">
      <c r="C44" s="262" t="s">
        <v>28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</row>
    <row r="45" spans="1:22" ht="12.75" customHeight="1">
      <c r="C45" s="240" t="s">
        <v>98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</row>
    <row r="46" spans="1:22" ht="12.75" customHeight="1">
      <c r="C46" s="239" t="s">
        <v>82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22" ht="12.75" customHeight="1">
      <c r="C47" s="239" t="str">
        <f>'System-Same-Time'!C46:Q46</f>
        <v>Prepared by the Connecticut State Colleges and Universities, Office of Decission Support &amp; Instututional Research, November 06, 2023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  <row r="48" spans="1:22" ht="18" customHeight="1"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</row>
  </sheetData>
  <mergeCells count="13">
    <mergeCell ref="A2:V2"/>
    <mergeCell ref="A3:V3"/>
    <mergeCell ref="C46:Q46"/>
    <mergeCell ref="C47:Q47"/>
    <mergeCell ref="C48:V48"/>
    <mergeCell ref="C44:V44"/>
    <mergeCell ref="P5:P6"/>
    <mergeCell ref="Q5:U5"/>
    <mergeCell ref="V5:V6"/>
    <mergeCell ref="C5:O5"/>
    <mergeCell ref="A9:B9"/>
    <mergeCell ref="C45:V45"/>
    <mergeCell ref="C43:V43"/>
  </mergeCells>
  <printOptions horizontalCentered="1" verticalCentered="1"/>
  <pageMargins left="0.25" right="0.25" top="0.25" bottom="0.25" header="0.3" footer="0.3"/>
  <pageSetup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7"/>
  <sheetViews>
    <sheetView showGridLines="0" zoomScaleNormal="100" workbookViewId="0">
      <selection activeCell="A3" sqref="A3:Q3"/>
    </sheetView>
  </sheetViews>
  <sheetFormatPr defaultColWidth="9.140625" defaultRowHeight="18" customHeight="1"/>
  <cols>
    <col min="1" max="1" width="14.7109375" style="7" customWidth="1"/>
    <col min="2" max="2" width="9" style="1" customWidth="1"/>
    <col min="3" max="17" width="9.7109375" style="1" customWidth="1"/>
    <col min="18" max="16384" width="9.140625" style="1"/>
  </cols>
  <sheetData>
    <row r="1" spans="1:22" ht="18" customHeight="1">
      <c r="A1" s="21" t="s">
        <v>100</v>
      </c>
      <c r="B1" s="12"/>
      <c r="C1" s="12"/>
      <c r="D1" s="12"/>
    </row>
    <row r="2" spans="1:22" ht="18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22" ht="18" customHeight="1">
      <c r="A3" s="260" t="str">
        <f>'System-Census'!A3:V3</f>
        <v>Compared to Census Fall 2022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130"/>
      <c r="S3" s="130"/>
      <c r="T3" s="130"/>
      <c r="U3" s="130"/>
      <c r="V3" s="130"/>
    </row>
    <row r="4" spans="1:22" ht="18" customHeight="1">
      <c r="A4" s="15"/>
      <c r="B4" s="4"/>
    </row>
    <row r="5" spans="1:22" ht="18" customHeight="1">
      <c r="A5" s="90"/>
      <c r="B5" s="3"/>
      <c r="C5" s="258" t="s">
        <v>77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59"/>
      <c r="R5" s="113"/>
    </row>
    <row r="6" spans="1:22" s="9" customFormat="1" ht="12.75">
      <c r="A6" s="91"/>
      <c r="B6" s="37"/>
      <c r="C6" s="256" t="s">
        <v>15</v>
      </c>
      <c r="D6" s="256"/>
      <c r="E6" s="256"/>
      <c r="F6" s="255" t="s">
        <v>16</v>
      </c>
      <c r="G6" s="256"/>
      <c r="H6" s="257" t="s">
        <v>16</v>
      </c>
      <c r="I6" s="256" t="s">
        <v>17</v>
      </c>
      <c r="J6" s="256"/>
      <c r="K6" s="256" t="s">
        <v>17</v>
      </c>
      <c r="L6" s="255" t="s">
        <v>18</v>
      </c>
      <c r="M6" s="256"/>
      <c r="N6" s="257" t="s">
        <v>18</v>
      </c>
      <c r="O6" s="255" t="s">
        <v>14</v>
      </c>
      <c r="P6" s="256"/>
      <c r="Q6" s="257" t="s">
        <v>29</v>
      </c>
      <c r="R6" s="112"/>
    </row>
    <row r="7" spans="1:22" s="6" customFormat="1" ht="15.75" customHeight="1">
      <c r="A7" s="92"/>
      <c r="B7" s="38" t="s">
        <v>19</v>
      </c>
      <c r="C7" s="85"/>
      <c r="D7" s="166">
        <f>DATE!B6</f>
        <v>45167</v>
      </c>
      <c r="E7" s="131"/>
      <c r="F7" s="136"/>
      <c r="G7" s="131">
        <f>DATE!B6</f>
        <v>45167</v>
      </c>
      <c r="H7" s="131"/>
      <c r="I7" s="136"/>
      <c r="J7" s="131">
        <f>DATE!B6</f>
        <v>45167</v>
      </c>
      <c r="K7" s="131"/>
      <c r="L7" s="136"/>
      <c r="M7" s="131">
        <f>DATE!B6</f>
        <v>45167</v>
      </c>
      <c r="N7" s="131"/>
      <c r="O7" s="103"/>
      <c r="P7" s="117"/>
      <c r="Q7" s="118"/>
      <c r="R7" s="92"/>
    </row>
    <row r="8" spans="1:22" s="13" customFormat="1" ht="15.75" customHeight="1">
      <c r="A8" s="93"/>
      <c r="B8" s="60" t="s">
        <v>20</v>
      </c>
      <c r="C8" s="100"/>
      <c r="D8" s="134">
        <f>DATE!B10</f>
        <v>45188</v>
      </c>
      <c r="E8" s="134"/>
      <c r="F8" s="133"/>
      <c r="G8" s="134">
        <f>DATE!B10</f>
        <v>45188</v>
      </c>
      <c r="H8" s="134"/>
      <c r="I8" s="133"/>
      <c r="J8" s="134">
        <f>DATE!B10</f>
        <v>45188</v>
      </c>
      <c r="K8" s="134"/>
      <c r="L8" s="133"/>
      <c r="M8" s="134">
        <f>DATE!B10</f>
        <v>45188</v>
      </c>
      <c r="N8" s="134"/>
      <c r="O8" s="99"/>
      <c r="P8" s="100"/>
      <c r="Q8" s="119"/>
      <c r="R8" s="94"/>
    </row>
    <row r="9" spans="1:22" s="13" customFormat="1" ht="15.75" customHeight="1">
      <c r="A9" s="110"/>
      <c r="B9" s="111"/>
      <c r="C9" s="62" t="s">
        <v>30</v>
      </c>
      <c r="D9" s="62" t="s">
        <v>31</v>
      </c>
      <c r="E9" s="105" t="s">
        <v>14</v>
      </c>
      <c r="F9" s="61" t="s">
        <v>30</v>
      </c>
      <c r="G9" s="62" t="s">
        <v>31</v>
      </c>
      <c r="H9" s="104" t="s">
        <v>14</v>
      </c>
      <c r="I9" s="62" t="s">
        <v>30</v>
      </c>
      <c r="J9" s="62" t="s">
        <v>31</v>
      </c>
      <c r="K9" s="105" t="s">
        <v>14</v>
      </c>
      <c r="L9" s="61" t="s">
        <v>30</v>
      </c>
      <c r="M9" s="62" t="s">
        <v>31</v>
      </c>
      <c r="N9" s="104" t="s">
        <v>14</v>
      </c>
      <c r="O9" s="61" t="s">
        <v>30</v>
      </c>
      <c r="P9" s="62" t="s">
        <v>31</v>
      </c>
      <c r="Q9" s="104" t="s">
        <v>14</v>
      </c>
      <c r="R9" s="94"/>
    </row>
    <row r="10" spans="1:22" ht="18" customHeight="1">
      <c r="A10" s="250" t="s">
        <v>96</v>
      </c>
      <c r="B10" s="251"/>
      <c r="C10" s="109"/>
      <c r="D10" s="109"/>
      <c r="E10" s="44"/>
      <c r="F10" s="113"/>
      <c r="H10" s="46"/>
      <c r="K10" s="44"/>
      <c r="L10" s="113"/>
      <c r="N10" s="46"/>
      <c r="O10" s="87"/>
      <c r="P10" s="116"/>
      <c r="Q10" s="114"/>
      <c r="R10" s="113"/>
    </row>
    <row r="11" spans="1:22" ht="15" customHeight="1">
      <c r="A11" s="88" t="s">
        <v>21</v>
      </c>
      <c r="B11" s="3" t="s">
        <v>22</v>
      </c>
      <c r="C11" s="29">
        <f>Central!C14</f>
        <v>6375</v>
      </c>
      <c r="D11" s="29">
        <f>Central!C18</f>
        <v>525</v>
      </c>
      <c r="E11" s="138">
        <f>Central!C22</f>
        <v>6900</v>
      </c>
      <c r="F11" s="33">
        <f>Eastern!C14</f>
        <v>3184</v>
      </c>
      <c r="G11" s="29">
        <f>Eastern!C18</f>
        <v>72</v>
      </c>
      <c r="H11" s="140">
        <f>Eastern!C22</f>
        <v>3256</v>
      </c>
      <c r="I11" s="29">
        <f>Southern!C14</f>
        <v>5392</v>
      </c>
      <c r="J11" s="29">
        <f>Southern!C18</f>
        <v>909</v>
      </c>
      <c r="K11" s="138">
        <f>Southern!C22</f>
        <v>6301</v>
      </c>
      <c r="L11" s="33">
        <f>Western!C14</f>
        <v>2997</v>
      </c>
      <c r="M11" s="29">
        <f>Western!C18</f>
        <v>70</v>
      </c>
      <c r="N11" s="140">
        <f>Western!C22</f>
        <v>3067</v>
      </c>
      <c r="O11" s="138">
        <f t="shared" ref="O11:Q19" si="0">C11+F11+I11+L11</f>
        <v>17948</v>
      </c>
      <c r="P11" s="138">
        <f t="shared" si="0"/>
        <v>1576</v>
      </c>
      <c r="Q11" s="140">
        <f t="shared" si="0"/>
        <v>19524</v>
      </c>
      <c r="R11" s="113"/>
    </row>
    <row r="12" spans="1:22" ht="15" customHeight="1">
      <c r="A12" s="95"/>
      <c r="B12" s="11" t="s">
        <v>23</v>
      </c>
      <c r="C12" s="128">
        <f>Central!C15</f>
        <v>1542</v>
      </c>
      <c r="D12" s="128">
        <f>Central!C19</f>
        <v>1270</v>
      </c>
      <c r="E12" s="142">
        <f>Central!C23</f>
        <v>2812</v>
      </c>
      <c r="F12" s="115">
        <f>Eastern!C15</f>
        <v>655</v>
      </c>
      <c r="G12" s="128">
        <f>Eastern!C19</f>
        <v>68</v>
      </c>
      <c r="H12" s="144">
        <f>Eastern!C23</f>
        <v>723</v>
      </c>
      <c r="I12" s="128">
        <f>Southern!C15</f>
        <v>1389</v>
      </c>
      <c r="J12" s="128">
        <f>Southern!C19</f>
        <v>1130</v>
      </c>
      <c r="K12" s="142">
        <f>Southern!C23</f>
        <v>2519</v>
      </c>
      <c r="L12" s="115">
        <f>Western!C15</f>
        <v>545</v>
      </c>
      <c r="M12" s="128">
        <f>Western!C19</f>
        <v>525</v>
      </c>
      <c r="N12" s="144">
        <f>Western!C23</f>
        <v>1070</v>
      </c>
      <c r="O12" s="141">
        <f t="shared" si="0"/>
        <v>4131</v>
      </c>
      <c r="P12" s="142">
        <f t="shared" si="0"/>
        <v>2993</v>
      </c>
      <c r="Q12" s="144">
        <f t="shared" si="0"/>
        <v>7124</v>
      </c>
      <c r="R12" s="113"/>
    </row>
    <row r="13" spans="1:22" ht="15" customHeight="1">
      <c r="A13" s="96"/>
      <c r="B13" s="5" t="s">
        <v>14</v>
      </c>
      <c r="C13" s="152">
        <f>Central!C16</f>
        <v>7917</v>
      </c>
      <c r="D13" s="152">
        <f>Central!C20</f>
        <v>1795</v>
      </c>
      <c r="E13" s="146">
        <f>Central!C24</f>
        <v>9712</v>
      </c>
      <c r="F13" s="151">
        <f>Eastern!C16</f>
        <v>3839</v>
      </c>
      <c r="G13" s="152">
        <f>Eastern!C20</f>
        <v>140</v>
      </c>
      <c r="H13" s="148">
        <f>Eastern!C24</f>
        <v>3979</v>
      </c>
      <c r="I13" s="152">
        <f>Southern!C16</f>
        <v>6781</v>
      </c>
      <c r="J13" s="152">
        <f>Southern!C20</f>
        <v>2039</v>
      </c>
      <c r="K13" s="146">
        <f>Southern!C24</f>
        <v>8820</v>
      </c>
      <c r="L13" s="151">
        <f>Western!C16</f>
        <v>3542</v>
      </c>
      <c r="M13" s="152">
        <f>Western!C20</f>
        <v>595</v>
      </c>
      <c r="N13" s="148">
        <f>Western!C24</f>
        <v>4137</v>
      </c>
      <c r="O13" s="142">
        <f t="shared" si="0"/>
        <v>22079</v>
      </c>
      <c r="P13" s="146">
        <f t="shared" si="0"/>
        <v>4569</v>
      </c>
      <c r="Q13" s="144">
        <f t="shared" si="0"/>
        <v>26648</v>
      </c>
      <c r="R13" s="113"/>
    </row>
    <row r="14" spans="1:22" ht="15" customHeight="1">
      <c r="A14" s="90" t="s">
        <v>24</v>
      </c>
      <c r="B14" s="3" t="s">
        <v>22</v>
      </c>
      <c r="C14" s="128">
        <f>Central!C28</f>
        <v>92214</v>
      </c>
      <c r="D14" s="128">
        <f>Central!C32</f>
        <v>5563</v>
      </c>
      <c r="E14" s="142">
        <f>Central!C36</f>
        <v>97777</v>
      </c>
      <c r="F14" s="33">
        <f>Eastern!C28</f>
        <v>47292.5</v>
      </c>
      <c r="G14" s="29">
        <f>Eastern!C32</f>
        <v>769</v>
      </c>
      <c r="H14" s="140">
        <f>Eastern!C36</f>
        <v>48061.5</v>
      </c>
      <c r="I14" s="29">
        <f>Southern!C28</f>
        <v>78494</v>
      </c>
      <c r="J14" s="29">
        <f>Southern!C32</f>
        <v>9825.5</v>
      </c>
      <c r="K14" s="138">
        <f>Southern!C36</f>
        <v>88319.5</v>
      </c>
      <c r="L14" s="33">
        <f>Western!C28</f>
        <v>43929.5</v>
      </c>
      <c r="M14" s="29">
        <f>Western!C32</f>
        <v>822</v>
      </c>
      <c r="N14" s="140">
        <f>Western!C36</f>
        <v>44751.5</v>
      </c>
      <c r="O14" s="137">
        <f t="shared" si="0"/>
        <v>261930</v>
      </c>
      <c r="P14" s="138">
        <f t="shared" si="0"/>
        <v>16979.5</v>
      </c>
      <c r="Q14" s="140">
        <f t="shared" si="0"/>
        <v>278909.5</v>
      </c>
      <c r="R14" s="113"/>
    </row>
    <row r="15" spans="1:22" ht="15" customHeight="1">
      <c r="A15" s="95"/>
      <c r="B15" s="11" t="s">
        <v>23</v>
      </c>
      <c r="C15" s="115">
        <f>Central!C29</f>
        <v>10498.5</v>
      </c>
      <c r="D15" s="128">
        <f>Central!C33</f>
        <v>6182.5</v>
      </c>
      <c r="E15" s="144">
        <f>Central!C37</f>
        <v>16681</v>
      </c>
      <c r="F15" s="115">
        <f>Eastern!C29</f>
        <v>3322</v>
      </c>
      <c r="G15" s="128">
        <f>Eastern!C33</f>
        <v>342.5</v>
      </c>
      <c r="H15" s="144">
        <f>Eastern!C37</f>
        <v>3664.5</v>
      </c>
      <c r="I15" s="128">
        <f>Southern!C29</f>
        <v>7560.5</v>
      </c>
      <c r="J15" s="128">
        <f>Southern!C33</f>
        <v>5758</v>
      </c>
      <c r="K15" s="142">
        <f>Southern!C37</f>
        <v>13318.5</v>
      </c>
      <c r="L15" s="115">
        <f>Western!C29</f>
        <v>3554.5</v>
      </c>
      <c r="M15" s="128">
        <f>Western!C33</f>
        <v>3066</v>
      </c>
      <c r="N15" s="144">
        <f>Western!C37</f>
        <v>6620.5</v>
      </c>
      <c r="O15" s="141">
        <f t="shared" si="0"/>
        <v>24935.5</v>
      </c>
      <c r="P15" s="142">
        <f t="shared" si="0"/>
        <v>15349</v>
      </c>
      <c r="Q15" s="144">
        <f t="shared" si="0"/>
        <v>40284.5</v>
      </c>
      <c r="R15" s="113"/>
    </row>
    <row r="16" spans="1:22" ht="15" customHeight="1">
      <c r="A16" s="96"/>
      <c r="B16" s="5" t="s">
        <v>14</v>
      </c>
      <c r="C16" s="152">
        <f>Central!C30</f>
        <v>102712.5</v>
      </c>
      <c r="D16" s="152">
        <f>Central!C34</f>
        <v>11745.5</v>
      </c>
      <c r="E16" s="146">
        <f>Central!C38</f>
        <v>114458</v>
      </c>
      <c r="F16" s="151">
        <f>Eastern!C30</f>
        <v>50614.5</v>
      </c>
      <c r="G16" s="152">
        <f>Eastern!C34</f>
        <v>1111.5</v>
      </c>
      <c r="H16" s="148">
        <f>Eastern!C38</f>
        <v>51726</v>
      </c>
      <c r="I16" s="152">
        <f>Southern!C30</f>
        <v>86054.5</v>
      </c>
      <c r="J16" s="152">
        <f>Southern!C34</f>
        <v>15583.5</v>
      </c>
      <c r="K16" s="146">
        <f>Southern!C38</f>
        <v>101638</v>
      </c>
      <c r="L16" s="151">
        <f>Western!C30</f>
        <v>47484</v>
      </c>
      <c r="M16" s="152">
        <f>Western!C34</f>
        <v>3888</v>
      </c>
      <c r="N16" s="148">
        <f>Western!C38</f>
        <v>51372</v>
      </c>
      <c r="O16" s="145">
        <f t="shared" si="0"/>
        <v>286865.5</v>
      </c>
      <c r="P16" s="146">
        <f t="shared" si="0"/>
        <v>32328.5</v>
      </c>
      <c r="Q16" s="148">
        <f t="shared" si="0"/>
        <v>319194</v>
      </c>
      <c r="R16" s="113"/>
    </row>
    <row r="17" spans="1:18" ht="15" customHeight="1">
      <c r="A17" s="90" t="s">
        <v>25</v>
      </c>
      <c r="B17" s="3" t="s">
        <v>22</v>
      </c>
      <c r="C17" s="128">
        <f>Central!C42</f>
        <v>6147.6</v>
      </c>
      <c r="D17" s="128">
        <f>Central!C46</f>
        <v>463.58333333333331</v>
      </c>
      <c r="E17" s="142">
        <f>Central!C50</f>
        <v>6611.1833333333334</v>
      </c>
      <c r="F17" s="33">
        <f>Eastern!C42</f>
        <v>3152.8333333333335</v>
      </c>
      <c r="G17" s="29">
        <f>Eastern!C46</f>
        <v>64.083333333333329</v>
      </c>
      <c r="H17" s="140">
        <f>Eastern!C50</f>
        <v>3216.916666666667</v>
      </c>
      <c r="I17" s="29">
        <f>Southern!C42</f>
        <v>5232.9333333333334</v>
      </c>
      <c r="J17" s="29">
        <f>Southern!C46</f>
        <v>818.79166666666663</v>
      </c>
      <c r="K17" s="138">
        <f>Southern!C50</f>
        <v>6051.7250000000004</v>
      </c>
      <c r="L17" s="33">
        <f>Western!C42</f>
        <v>2928.6333333333332</v>
      </c>
      <c r="M17" s="29">
        <f>Western!C46</f>
        <v>68.5</v>
      </c>
      <c r="N17" s="140">
        <f>Western!C50</f>
        <v>2997.1333333333332</v>
      </c>
      <c r="O17" s="137">
        <f t="shared" si="0"/>
        <v>17462</v>
      </c>
      <c r="P17" s="138">
        <f t="shared" si="0"/>
        <v>1414.9583333333333</v>
      </c>
      <c r="Q17" s="140">
        <f t="shared" si="0"/>
        <v>18876.958333333336</v>
      </c>
      <c r="R17" s="113"/>
    </row>
    <row r="18" spans="1:18" ht="15" customHeight="1">
      <c r="A18" s="95"/>
      <c r="B18" s="11" t="s">
        <v>23</v>
      </c>
      <c r="C18" s="115">
        <f>Central!C43</f>
        <v>699.9</v>
      </c>
      <c r="D18" s="128">
        <f>Central!C47</f>
        <v>515.20833333333337</v>
      </c>
      <c r="E18" s="144">
        <f>Central!C51</f>
        <v>1215.1083333333333</v>
      </c>
      <c r="F18" s="115">
        <f>Eastern!C43</f>
        <v>221.46666666666667</v>
      </c>
      <c r="G18" s="128">
        <f>Eastern!C47</f>
        <v>28.541666666666668</v>
      </c>
      <c r="H18" s="144">
        <f>Eastern!C51</f>
        <v>250.00833333333333</v>
      </c>
      <c r="I18" s="128">
        <f>Southern!C43</f>
        <v>504.03333333333336</v>
      </c>
      <c r="J18" s="128">
        <f>Southern!C47</f>
        <v>479.83333333333331</v>
      </c>
      <c r="K18" s="142">
        <f>Southern!C51</f>
        <v>983.86666666666667</v>
      </c>
      <c r="L18" s="115">
        <f>Western!C43</f>
        <v>236.96666666666667</v>
      </c>
      <c r="M18" s="128">
        <f>Western!C47</f>
        <v>255.5</v>
      </c>
      <c r="N18" s="144">
        <f>Western!C51</f>
        <v>492.4666666666667</v>
      </c>
      <c r="O18" s="141">
        <f t="shared" si="0"/>
        <v>1662.3666666666668</v>
      </c>
      <c r="P18" s="142">
        <f t="shared" si="0"/>
        <v>1279.0833333333333</v>
      </c>
      <c r="Q18" s="144">
        <f t="shared" si="0"/>
        <v>2941.4500000000003</v>
      </c>
      <c r="R18" s="113"/>
    </row>
    <row r="19" spans="1:18" ht="15" customHeight="1">
      <c r="A19" s="96"/>
      <c r="B19" s="5" t="s">
        <v>14</v>
      </c>
      <c r="C19" s="152">
        <f>Central!C44</f>
        <v>6847.5</v>
      </c>
      <c r="D19" s="152">
        <f>Central!C48</f>
        <v>978.79166666666663</v>
      </c>
      <c r="E19" s="146">
        <f>Central!C52</f>
        <v>7826.291666666667</v>
      </c>
      <c r="F19" s="151">
        <f>Eastern!C44</f>
        <v>3374.3</v>
      </c>
      <c r="G19" s="152">
        <f>Eastern!C48</f>
        <v>92.625</v>
      </c>
      <c r="H19" s="148">
        <f>Eastern!C52</f>
        <v>3466.9250000000002</v>
      </c>
      <c r="I19" s="152">
        <f>Southern!C44</f>
        <v>5736.9666666666662</v>
      </c>
      <c r="J19" s="152">
        <f>Southern!C48</f>
        <v>1298.625</v>
      </c>
      <c r="K19" s="146">
        <f>Southern!C52</f>
        <v>7035.5916666666662</v>
      </c>
      <c r="L19" s="151">
        <f>Western!C44</f>
        <v>3165.6</v>
      </c>
      <c r="M19" s="152">
        <f>Western!C48</f>
        <v>324</v>
      </c>
      <c r="N19" s="148">
        <f>Western!C52</f>
        <v>3489.6</v>
      </c>
      <c r="O19" s="145">
        <f t="shared" si="0"/>
        <v>19124.366666666665</v>
      </c>
      <c r="P19" s="146">
        <f t="shared" si="0"/>
        <v>2694.0416666666665</v>
      </c>
      <c r="Q19" s="148">
        <f t="shared" si="0"/>
        <v>21818.408333333333</v>
      </c>
      <c r="R19" s="113"/>
    </row>
    <row r="20" spans="1:18" ht="8.1" customHeight="1">
      <c r="A20" s="90"/>
      <c r="B20" s="3"/>
      <c r="C20" s="29"/>
      <c r="D20" s="29"/>
      <c r="E20" s="40"/>
      <c r="F20" s="23"/>
      <c r="G20" s="17"/>
      <c r="H20" s="42"/>
      <c r="I20" s="29"/>
      <c r="J20" s="29"/>
      <c r="K20" s="40"/>
      <c r="L20" s="33"/>
      <c r="M20" s="29"/>
      <c r="N20" s="42"/>
      <c r="O20" s="29"/>
      <c r="P20" s="40"/>
      <c r="Q20" s="42"/>
      <c r="R20" s="113"/>
    </row>
    <row r="21" spans="1:18" ht="18" customHeight="1">
      <c r="A21" s="129" t="str">
        <f>'System-Census'!A20</f>
        <v>Census Fall 2022</v>
      </c>
      <c r="B21" s="11"/>
      <c r="C21" s="128"/>
      <c r="D21" s="128"/>
      <c r="E21" s="44"/>
      <c r="F21" s="24"/>
      <c r="G21" s="16"/>
      <c r="H21" s="46"/>
      <c r="I21" s="128"/>
      <c r="J21" s="128"/>
      <c r="K21" s="44"/>
      <c r="L21" s="115"/>
      <c r="M21" s="128"/>
      <c r="N21" s="46"/>
      <c r="O21" s="128"/>
      <c r="P21" s="44"/>
      <c r="Q21" s="46"/>
      <c r="R21" s="113"/>
    </row>
    <row r="22" spans="1:18" ht="14.45" customHeight="1">
      <c r="A22" s="88" t="s">
        <v>21</v>
      </c>
      <c r="B22" s="3" t="s">
        <v>22</v>
      </c>
      <c r="C22" s="29">
        <v>6080</v>
      </c>
      <c r="D22" s="2">
        <v>470</v>
      </c>
      <c r="E22" s="138">
        <v>6550</v>
      </c>
      <c r="F22" s="33">
        <v>3285</v>
      </c>
      <c r="G22" s="2">
        <v>81</v>
      </c>
      <c r="H22" s="140">
        <v>3366</v>
      </c>
      <c r="I22" s="29">
        <v>5331</v>
      </c>
      <c r="J22" s="2">
        <v>858</v>
      </c>
      <c r="K22" s="138">
        <v>6189</v>
      </c>
      <c r="L22" s="33">
        <v>3165</v>
      </c>
      <c r="M22" s="2">
        <v>69</v>
      </c>
      <c r="N22" s="140">
        <v>3234</v>
      </c>
      <c r="O22" s="138">
        <v>17861</v>
      </c>
      <c r="P22" s="138">
        <v>1478</v>
      </c>
      <c r="Q22" s="140">
        <v>19339</v>
      </c>
      <c r="R22" s="113"/>
    </row>
    <row r="23" spans="1:18" ht="15" customHeight="1">
      <c r="A23" s="95"/>
      <c r="B23" s="11" t="s">
        <v>23</v>
      </c>
      <c r="C23" s="128">
        <v>1585</v>
      </c>
      <c r="D23" s="128">
        <v>1333</v>
      </c>
      <c r="E23" s="142">
        <v>2918</v>
      </c>
      <c r="F23" s="113">
        <v>642</v>
      </c>
      <c r="G23" s="1">
        <v>75</v>
      </c>
      <c r="H23" s="46">
        <v>717</v>
      </c>
      <c r="I23" s="128">
        <v>1589</v>
      </c>
      <c r="J23" s="128">
        <v>1111</v>
      </c>
      <c r="K23" s="142">
        <v>2700</v>
      </c>
      <c r="L23" s="113">
        <v>634</v>
      </c>
      <c r="M23" s="1">
        <v>549</v>
      </c>
      <c r="N23" s="144">
        <v>1183</v>
      </c>
      <c r="O23" s="141">
        <v>4450</v>
      </c>
      <c r="P23" s="142">
        <v>3068</v>
      </c>
      <c r="Q23" s="144">
        <v>7518</v>
      </c>
      <c r="R23" s="113"/>
    </row>
    <row r="24" spans="1:18" ht="15" customHeight="1">
      <c r="A24" s="96"/>
      <c r="B24" s="5" t="s">
        <v>14</v>
      </c>
      <c r="C24" s="152">
        <v>7665</v>
      </c>
      <c r="D24" s="152">
        <v>1803</v>
      </c>
      <c r="E24" s="146">
        <v>9468</v>
      </c>
      <c r="F24" s="151">
        <v>3927</v>
      </c>
      <c r="G24" s="4">
        <v>156</v>
      </c>
      <c r="H24" s="148">
        <v>4083</v>
      </c>
      <c r="I24" s="152">
        <v>6920</v>
      </c>
      <c r="J24" s="152">
        <v>1969</v>
      </c>
      <c r="K24" s="146">
        <v>8889</v>
      </c>
      <c r="L24" s="151">
        <v>3799</v>
      </c>
      <c r="M24" s="4">
        <v>618</v>
      </c>
      <c r="N24" s="148">
        <v>4417</v>
      </c>
      <c r="O24" s="142">
        <v>22311</v>
      </c>
      <c r="P24" s="146">
        <v>4546</v>
      </c>
      <c r="Q24" s="144">
        <v>26857</v>
      </c>
      <c r="R24" s="113"/>
    </row>
    <row r="25" spans="1:18" ht="15" customHeight="1">
      <c r="A25" s="90" t="s">
        <v>24</v>
      </c>
      <c r="B25" s="3" t="s">
        <v>22</v>
      </c>
      <c r="C25" s="128">
        <v>87975.5</v>
      </c>
      <c r="D25" s="128">
        <v>4979</v>
      </c>
      <c r="E25" s="142">
        <v>92954.5</v>
      </c>
      <c r="F25" s="33">
        <v>48865</v>
      </c>
      <c r="G25" s="2">
        <v>848</v>
      </c>
      <c r="H25" s="140">
        <v>49713</v>
      </c>
      <c r="I25" s="29">
        <v>76752.5</v>
      </c>
      <c r="J25" s="29">
        <v>9383</v>
      </c>
      <c r="K25" s="138">
        <v>86135.5</v>
      </c>
      <c r="L25" s="33">
        <v>45959</v>
      </c>
      <c r="M25" s="29">
        <v>868</v>
      </c>
      <c r="N25" s="140">
        <v>46827</v>
      </c>
      <c r="O25" s="137">
        <v>259552</v>
      </c>
      <c r="P25" s="138">
        <v>16078</v>
      </c>
      <c r="Q25" s="140">
        <v>275630</v>
      </c>
      <c r="R25" s="113"/>
    </row>
    <row r="26" spans="1:18" ht="15" customHeight="1">
      <c r="A26" s="95"/>
      <c r="B26" s="11" t="s">
        <v>23</v>
      </c>
      <c r="C26" s="115">
        <v>10963.5</v>
      </c>
      <c r="D26" s="128">
        <v>6367</v>
      </c>
      <c r="E26" s="144">
        <v>17330.5</v>
      </c>
      <c r="F26" s="115">
        <v>3407</v>
      </c>
      <c r="G26" s="1">
        <v>364</v>
      </c>
      <c r="H26" s="144">
        <v>3771</v>
      </c>
      <c r="I26" s="128">
        <v>8798.5</v>
      </c>
      <c r="J26" s="128">
        <v>5473</v>
      </c>
      <c r="K26" s="142">
        <v>14271.5</v>
      </c>
      <c r="L26" s="115">
        <v>4153.5</v>
      </c>
      <c r="M26" s="128">
        <v>3093</v>
      </c>
      <c r="N26" s="144">
        <v>7246.5</v>
      </c>
      <c r="O26" s="141">
        <v>27322.5</v>
      </c>
      <c r="P26" s="142">
        <v>15297</v>
      </c>
      <c r="Q26" s="144">
        <v>42619.5</v>
      </c>
      <c r="R26" s="113"/>
    </row>
    <row r="27" spans="1:18" ht="15" customHeight="1">
      <c r="A27" s="96"/>
      <c r="B27" s="5" t="s">
        <v>14</v>
      </c>
      <c r="C27" s="152">
        <v>98939</v>
      </c>
      <c r="D27" s="152">
        <v>11346</v>
      </c>
      <c r="E27" s="146">
        <v>110285</v>
      </c>
      <c r="F27" s="151">
        <v>52272</v>
      </c>
      <c r="G27" s="152">
        <v>1212</v>
      </c>
      <c r="H27" s="148">
        <v>53484</v>
      </c>
      <c r="I27" s="152">
        <v>85551</v>
      </c>
      <c r="J27" s="152">
        <v>14856</v>
      </c>
      <c r="K27" s="146">
        <v>100407</v>
      </c>
      <c r="L27" s="151">
        <v>50112.5</v>
      </c>
      <c r="M27" s="152">
        <v>3961</v>
      </c>
      <c r="N27" s="148">
        <v>54073.5</v>
      </c>
      <c r="O27" s="145">
        <v>286874.5</v>
      </c>
      <c r="P27" s="146">
        <v>31375</v>
      </c>
      <c r="Q27" s="148">
        <v>318249.5</v>
      </c>
      <c r="R27" s="113"/>
    </row>
    <row r="28" spans="1:18" ht="15" customHeight="1">
      <c r="A28" s="90" t="s">
        <v>25</v>
      </c>
      <c r="B28" s="3" t="s">
        <v>22</v>
      </c>
      <c r="C28" s="128">
        <v>5865.0333333333338</v>
      </c>
      <c r="D28" s="128">
        <v>414.91666666666669</v>
      </c>
      <c r="E28" s="142">
        <v>6279.9500000000007</v>
      </c>
      <c r="F28" s="33">
        <v>3257.6666666666665</v>
      </c>
      <c r="G28" s="29">
        <v>70.666666666666671</v>
      </c>
      <c r="H28" s="140">
        <v>3328.333333333333</v>
      </c>
      <c r="I28" s="29">
        <v>5116.833333333333</v>
      </c>
      <c r="J28" s="29">
        <v>781.91666666666663</v>
      </c>
      <c r="K28" s="138">
        <v>5898.75</v>
      </c>
      <c r="L28" s="33">
        <v>3063.9333333333334</v>
      </c>
      <c r="M28" s="29">
        <v>72.333333333333329</v>
      </c>
      <c r="N28" s="140">
        <v>3136.2666666666669</v>
      </c>
      <c r="O28" s="137">
        <v>17303.466666666667</v>
      </c>
      <c r="P28" s="138">
        <v>1339.8333333333333</v>
      </c>
      <c r="Q28" s="140">
        <v>18643.3</v>
      </c>
      <c r="R28" s="113"/>
    </row>
    <row r="29" spans="1:18" ht="15" customHeight="1">
      <c r="A29" s="95"/>
      <c r="B29" s="11" t="s">
        <v>23</v>
      </c>
      <c r="C29" s="115">
        <v>730.9</v>
      </c>
      <c r="D29" s="128">
        <v>530.58333333333337</v>
      </c>
      <c r="E29" s="144">
        <v>1261.4833333333333</v>
      </c>
      <c r="F29" s="115">
        <v>227.13333333333333</v>
      </c>
      <c r="G29" s="128">
        <v>30.333333333333332</v>
      </c>
      <c r="H29" s="144">
        <v>257.46666666666664</v>
      </c>
      <c r="I29" s="128">
        <v>586.56666666666672</v>
      </c>
      <c r="J29" s="128">
        <v>456.08333333333331</v>
      </c>
      <c r="K29" s="142">
        <v>1042.6500000000001</v>
      </c>
      <c r="L29" s="115">
        <v>276.89999999999998</v>
      </c>
      <c r="M29" s="128">
        <v>257.75</v>
      </c>
      <c r="N29" s="144">
        <v>534.65</v>
      </c>
      <c r="O29" s="141">
        <v>1821.5</v>
      </c>
      <c r="P29" s="142">
        <v>1274.75</v>
      </c>
      <c r="Q29" s="144">
        <v>3096.2500000000005</v>
      </c>
      <c r="R29" s="113"/>
    </row>
    <row r="30" spans="1:18" ht="15" customHeight="1">
      <c r="A30" s="96"/>
      <c r="B30" s="5" t="s">
        <v>14</v>
      </c>
      <c r="C30" s="152">
        <v>6595.9333333333334</v>
      </c>
      <c r="D30" s="152">
        <v>945.5</v>
      </c>
      <c r="E30" s="146">
        <v>7541.4333333333334</v>
      </c>
      <c r="F30" s="151">
        <v>3484.8</v>
      </c>
      <c r="G30" s="152">
        <v>101</v>
      </c>
      <c r="H30" s="148">
        <v>3585.8</v>
      </c>
      <c r="I30" s="152">
        <v>5703.4</v>
      </c>
      <c r="J30" s="152">
        <v>1238</v>
      </c>
      <c r="K30" s="146">
        <v>6941.4</v>
      </c>
      <c r="L30" s="151">
        <v>3340.8333333333335</v>
      </c>
      <c r="M30" s="152">
        <v>330.08333333333331</v>
      </c>
      <c r="N30" s="148">
        <v>3670.916666666667</v>
      </c>
      <c r="O30" s="145">
        <v>19124.966666666667</v>
      </c>
      <c r="P30" s="146">
        <v>2614.5833333333335</v>
      </c>
      <c r="Q30" s="148">
        <v>21739.55</v>
      </c>
      <c r="R30" s="113"/>
    </row>
    <row r="31" spans="1:18" ht="8.1" customHeight="1">
      <c r="A31" s="90"/>
      <c r="B31" s="3"/>
      <c r="C31" s="2"/>
      <c r="D31" s="2"/>
      <c r="E31" s="40"/>
      <c r="F31" s="23"/>
      <c r="G31" s="17"/>
      <c r="H31" s="42"/>
      <c r="I31" s="17"/>
      <c r="J31" s="17"/>
      <c r="K31" s="40"/>
      <c r="L31" s="23"/>
      <c r="M31" s="17"/>
      <c r="N31" s="42"/>
      <c r="O31" s="23"/>
      <c r="P31" s="40"/>
      <c r="Q31" s="42"/>
      <c r="R31" s="113"/>
    </row>
    <row r="32" spans="1:18" ht="18" customHeight="1">
      <c r="A32" s="97" t="s">
        <v>26</v>
      </c>
      <c r="B32" s="11"/>
      <c r="E32" s="44"/>
      <c r="F32" s="24"/>
      <c r="G32" s="16"/>
      <c r="H32" s="46"/>
      <c r="I32" s="16"/>
      <c r="J32" s="16"/>
      <c r="K32" s="44"/>
      <c r="L32" s="24"/>
      <c r="M32" s="16"/>
      <c r="N32" s="46"/>
      <c r="O32" s="24"/>
      <c r="P32" s="44"/>
      <c r="Q32" s="47"/>
      <c r="R32" s="113"/>
    </row>
    <row r="33" spans="1:18" ht="15" customHeight="1">
      <c r="A33" s="88" t="s">
        <v>21</v>
      </c>
      <c r="B33" s="3" t="s">
        <v>22</v>
      </c>
      <c r="C33" s="30">
        <f t="shared" ref="C33:H41" si="1">(C11-C22)/C22</f>
        <v>4.8519736842105261E-2</v>
      </c>
      <c r="D33" s="30">
        <f t="shared" si="1"/>
        <v>0.11702127659574468</v>
      </c>
      <c r="E33" s="49">
        <f t="shared" si="1"/>
        <v>5.3435114503816793E-2</v>
      </c>
      <c r="F33" s="34">
        <f t="shared" si="1"/>
        <v>-3.0745814307458142E-2</v>
      </c>
      <c r="G33" s="30">
        <f t="shared" si="1"/>
        <v>-0.1111111111111111</v>
      </c>
      <c r="H33" s="49">
        <f t="shared" si="1"/>
        <v>-3.2679738562091505E-2</v>
      </c>
      <c r="I33" s="34">
        <f t="shared" ref="I33:Q41" si="2">(I11-I22)/I22</f>
        <v>1.1442506096417183E-2</v>
      </c>
      <c r="J33" s="30">
        <f t="shared" si="2"/>
        <v>5.944055944055944E-2</v>
      </c>
      <c r="K33" s="49">
        <f t="shared" si="2"/>
        <v>1.809662304087898E-2</v>
      </c>
      <c r="L33" s="34">
        <f t="shared" si="2"/>
        <v>-5.3080568720379147E-2</v>
      </c>
      <c r="M33" s="30">
        <f t="shared" si="2"/>
        <v>1.4492753623188406E-2</v>
      </c>
      <c r="N33" s="51">
        <f t="shared" si="2"/>
        <v>-5.1638837353123065E-2</v>
      </c>
      <c r="O33" s="30">
        <f t="shared" si="2"/>
        <v>4.8709478752589439E-3</v>
      </c>
      <c r="P33" s="49">
        <f t="shared" si="2"/>
        <v>6.6305818673883632E-2</v>
      </c>
      <c r="Q33" s="51">
        <f t="shared" si="2"/>
        <v>9.5661616422772627E-3</v>
      </c>
      <c r="R33" s="113"/>
    </row>
    <row r="34" spans="1:18" ht="15" customHeight="1">
      <c r="A34" s="95"/>
      <c r="B34" s="11" t="s">
        <v>23</v>
      </c>
      <c r="C34" s="31">
        <f t="shared" si="1"/>
        <v>-2.7129337539432176E-2</v>
      </c>
      <c r="D34" s="31">
        <f t="shared" si="1"/>
        <v>-4.7261815453863466E-2</v>
      </c>
      <c r="E34" s="53">
        <f t="shared" si="1"/>
        <v>-3.6326250856751202E-2</v>
      </c>
      <c r="F34" s="35">
        <f t="shared" si="1"/>
        <v>2.0249221183800622E-2</v>
      </c>
      <c r="G34" s="31">
        <f t="shared" si="1"/>
        <v>-9.3333333333333338E-2</v>
      </c>
      <c r="H34" s="53">
        <f t="shared" si="1"/>
        <v>8.368200836820083E-3</v>
      </c>
      <c r="I34" s="35">
        <f t="shared" si="2"/>
        <v>-0.12586532410320955</v>
      </c>
      <c r="J34" s="31">
        <f t="shared" si="2"/>
        <v>1.7101710171017102E-2</v>
      </c>
      <c r="K34" s="53">
        <f t="shared" si="2"/>
        <v>-6.7037037037037034E-2</v>
      </c>
      <c r="L34" s="35">
        <f t="shared" si="2"/>
        <v>-0.14037854889589904</v>
      </c>
      <c r="M34" s="31">
        <f t="shared" si="2"/>
        <v>-4.3715846994535519E-2</v>
      </c>
      <c r="N34" s="55">
        <f t="shared" si="2"/>
        <v>-9.5519864750633982E-2</v>
      </c>
      <c r="O34" s="31">
        <f t="shared" si="2"/>
        <v>-7.168539325842696E-2</v>
      </c>
      <c r="P34" s="53">
        <f t="shared" si="2"/>
        <v>-2.4445893089960886E-2</v>
      </c>
      <c r="Q34" s="55">
        <f t="shared" si="2"/>
        <v>-5.2407555200851288E-2</v>
      </c>
      <c r="R34" s="113"/>
    </row>
    <row r="35" spans="1:18" ht="15" customHeight="1">
      <c r="A35" s="96"/>
      <c r="B35" s="5" t="s">
        <v>14</v>
      </c>
      <c r="C35" s="32">
        <f t="shared" si="1"/>
        <v>3.287671232876712E-2</v>
      </c>
      <c r="D35" s="32">
        <f t="shared" si="1"/>
        <v>-4.4370493621741546E-3</v>
      </c>
      <c r="E35" s="57">
        <f t="shared" si="1"/>
        <v>2.5771018166455429E-2</v>
      </c>
      <c r="F35" s="36">
        <f t="shared" si="1"/>
        <v>-2.2408963585434174E-2</v>
      </c>
      <c r="G35" s="32">
        <f t="shared" si="1"/>
        <v>-0.10256410256410256</v>
      </c>
      <c r="H35" s="57">
        <f t="shared" si="1"/>
        <v>-2.5471467058535389E-2</v>
      </c>
      <c r="I35" s="36">
        <f t="shared" si="2"/>
        <v>-2.0086705202312139E-2</v>
      </c>
      <c r="J35" s="32">
        <f t="shared" si="2"/>
        <v>3.5551041137633313E-2</v>
      </c>
      <c r="K35" s="57">
        <f t="shared" si="2"/>
        <v>-7.7624029699628755E-3</v>
      </c>
      <c r="L35" s="36">
        <f t="shared" si="2"/>
        <v>-6.7649381416162155E-2</v>
      </c>
      <c r="M35" s="32">
        <f t="shared" si="2"/>
        <v>-3.7216828478964403E-2</v>
      </c>
      <c r="N35" s="59">
        <f t="shared" si="2"/>
        <v>-6.3391442155309036E-2</v>
      </c>
      <c r="O35" s="32">
        <f t="shared" si="2"/>
        <v>-1.039845815965219E-2</v>
      </c>
      <c r="P35" s="57">
        <f t="shared" si="2"/>
        <v>5.0593928728552571E-3</v>
      </c>
      <c r="Q35" s="59">
        <f t="shared" si="2"/>
        <v>-7.7819562870015263E-3</v>
      </c>
      <c r="R35" s="113"/>
    </row>
    <row r="36" spans="1:18" ht="15" customHeight="1">
      <c r="A36" s="90" t="s">
        <v>24</v>
      </c>
      <c r="B36" s="3" t="s">
        <v>22</v>
      </c>
      <c r="C36" s="30">
        <f t="shared" si="1"/>
        <v>4.8178185972230905E-2</v>
      </c>
      <c r="D36" s="30">
        <f t="shared" si="1"/>
        <v>0.11729262904197631</v>
      </c>
      <c r="E36" s="49">
        <f t="shared" si="1"/>
        <v>5.1880220968323211E-2</v>
      </c>
      <c r="F36" s="34">
        <f t="shared" si="1"/>
        <v>-3.2180497288447761E-2</v>
      </c>
      <c r="G36" s="30">
        <f t="shared" si="1"/>
        <v>-9.3160377358490559E-2</v>
      </c>
      <c r="H36" s="49">
        <f t="shared" si="1"/>
        <v>-3.32206867418985E-2</v>
      </c>
      <c r="I36" s="34">
        <f t="shared" si="2"/>
        <v>2.2689814664017458E-2</v>
      </c>
      <c r="J36" s="30">
        <f t="shared" si="2"/>
        <v>4.7159757007353725E-2</v>
      </c>
      <c r="K36" s="49">
        <f t="shared" si="2"/>
        <v>2.5355399341734825E-2</v>
      </c>
      <c r="L36" s="34">
        <f t="shared" si="2"/>
        <v>-4.41589242585783E-2</v>
      </c>
      <c r="M36" s="30">
        <f t="shared" si="2"/>
        <v>-5.2995391705069124E-2</v>
      </c>
      <c r="N36" s="51">
        <f t="shared" si="2"/>
        <v>-4.43227197984069E-2</v>
      </c>
      <c r="O36" s="30">
        <f t="shared" si="2"/>
        <v>9.1619405745284183E-3</v>
      </c>
      <c r="P36" s="49">
        <f t="shared" si="2"/>
        <v>5.6070406767010819E-2</v>
      </c>
      <c r="Q36" s="51">
        <f t="shared" si="2"/>
        <v>1.1898196858106882E-2</v>
      </c>
      <c r="R36" s="113"/>
    </row>
    <row r="37" spans="1:18" ht="15" customHeight="1">
      <c r="A37" s="95"/>
      <c r="B37" s="11" t="s">
        <v>23</v>
      </c>
      <c r="C37" s="31">
        <f t="shared" si="1"/>
        <v>-4.24134628540156E-2</v>
      </c>
      <c r="D37" s="31">
        <f t="shared" si="1"/>
        <v>-2.8977540442908747E-2</v>
      </c>
      <c r="E37" s="53">
        <f t="shared" si="1"/>
        <v>-3.7477279939990192E-2</v>
      </c>
      <c r="F37" s="35">
        <f t="shared" si="1"/>
        <v>-2.4948635162899913E-2</v>
      </c>
      <c r="G37" s="31">
        <f t="shared" si="1"/>
        <v>-5.9065934065934064E-2</v>
      </c>
      <c r="H37" s="53">
        <f t="shared" si="1"/>
        <v>-2.8241845664280032E-2</v>
      </c>
      <c r="I37" s="35">
        <f t="shared" si="2"/>
        <v>-0.14070580212536227</v>
      </c>
      <c r="J37" s="31">
        <f t="shared" si="2"/>
        <v>5.2073816919422623E-2</v>
      </c>
      <c r="K37" s="53">
        <f t="shared" si="2"/>
        <v>-6.6776442560347551E-2</v>
      </c>
      <c r="L37" s="35">
        <f t="shared" si="2"/>
        <v>-0.14421572168051042</v>
      </c>
      <c r="M37" s="31">
        <f t="shared" si="2"/>
        <v>-8.7293889427740058E-3</v>
      </c>
      <c r="N37" s="55">
        <f t="shared" si="2"/>
        <v>-8.6386531428965713E-2</v>
      </c>
      <c r="O37" s="31">
        <f t="shared" si="2"/>
        <v>-8.7363894226370212E-2</v>
      </c>
      <c r="P37" s="53">
        <f t="shared" si="2"/>
        <v>3.3993593515068313E-3</v>
      </c>
      <c r="Q37" s="55">
        <f t="shared" si="2"/>
        <v>-5.4787127957859665E-2</v>
      </c>
      <c r="R37" s="113"/>
    </row>
    <row r="38" spans="1:18" ht="15" customHeight="1">
      <c r="A38" s="96"/>
      <c r="B38" s="5" t="s">
        <v>14</v>
      </c>
      <c r="C38" s="32">
        <f t="shared" si="1"/>
        <v>3.8139661811823447E-2</v>
      </c>
      <c r="D38" s="32">
        <f t="shared" si="1"/>
        <v>3.521064692402609E-2</v>
      </c>
      <c r="E38" s="57">
        <f t="shared" si="1"/>
        <v>3.7838327968445391E-2</v>
      </c>
      <c r="F38" s="36">
        <f t="shared" si="1"/>
        <v>-3.1709136822773189E-2</v>
      </c>
      <c r="G38" s="32">
        <f t="shared" si="1"/>
        <v>-8.2920792079207925E-2</v>
      </c>
      <c r="H38" s="57">
        <f t="shared" si="1"/>
        <v>-3.2869643257796725E-2</v>
      </c>
      <c r="I38" s="36">
        <f t="shared" si="2"/>
        <v>5.8853783123516967E-3</v>
      </c>
      <c r="J38" s="32">
        <f t="shared" si="2"/>
        <v>4.897011308562197E-2</v>
      </c>
      <c r="K38" s="57">
        <f t="shared" si="2"/>
        <v>1.2260101387353471E-2</v>
      </c>
      <c r="L38" s="36">
        <f t="shared" si="2"/>
        <v>-5.2451983038164132E-2</v>
      </c>
      <c r="M38" s="32">
        <f t="shared" si="2"/>
        <v>-1.8429689472355466E-2</v>
      </c>
      <c r="N38" s="59">
        <f t="shared" si="2"/>
        <v>-4.9959776970234959E-2</v>
      </c>
      <c r="O38" s="32">
        <f t="shared" si="2"/>
        <v>-3.1372603699527147E-5</v>
      </c>
      <c r="P38" s="57">
        <f t="shared" si="2"/>
        <v>3.0390438247011951E-2</v>
      </c>
      <c r="Q38" s="59">
        <f t="shared" si="2"/>
        <v>2.9677972785503198E-3</v>
      </c>
      <c r="R38" s="113"/>
    </row>
    <row r="39" spans="1:18" ht="15" customHeight="1">
      <c r="A39" s="95" t="s">
        <v>25</v>
      </c>
      <c r="B39" s="11" t="s">
        <v>22</v>
      </c>
      <c r="C39" s="31">
        <f t="shared" si="1"/>
        <v>4.8178185972230891E-2</v>
      </c>
      <c r="D39" s="31">
        <f t="shared" si="1"/>
        <v>0.11729262904197621</v>
      </c>
      <c r="E39" s="53">
        <f t="shared" si="1"/>
        <v>5.2744581299744846E-2</v>
      </c>
      <c r="F39" s="35">
        <f t="shared" si="1"/>
        <v>-3.2180497288447671E-2</v>
      </c>
      <c r="G39" s="31">
        <f t="shared" si="1"/>
        <v>-9.3160377358490698E-2</v>
      </c>
      <c r="H39" s="53">
        <f t="shared" si="1"/>
        <v>-3.3475212819228661E-2</v>
      </c>
      <c r="I39" s="35">
        <f t="shared" si="2"/>
        <v>2.2689814664017531E-2</v>
      </c>
      <c r="J39" s="31">
        <f t="shared" si="2"/>
        <v>4.7159757007353725E-2</v>
      </c>
      <c r="K39" s="53">
        <f t="shared" si="2"/>
        <v>2.5933460478915087E-2</v>
      </c>
      <c r="L39" s="35">
        <f t="shared" si="2"/>
        <v>-4.4158924258578355E-2</v>
      </c>
      <c r="M39" s="31">
        <f t="shared" si="2"/>
        <v>-5.2995391705069061E-2</v>
      </c>
      <c r="N39" s="55">
        <f t="shared" si="2"/>
        <v>-4.4362724258141417E-2</v>
      </c>
      <c r="O39" s="31">
        <f t="shared" si="2"/>
        <v>9.1619405745283905E-3</v>
      </c>
      <c r="P39" s="53">
        <f t="shared" si="2"/>
        <v>5.6070406767010826E-2</v>
      </c>
      <c r="Q39" s="55">
        <f t="shared" si="2"/>
        <v>1.2533099469157096E-2</v>
      </c>
      <c r="R39" s="113"/>
    </row>
    <row r="40" spans="1:18" ht="15" customHeight="1">
      <c r="A40" s="95"/>
      <c r="B40" s="11" t="s">
        <v>23</v>
      </c>
      <c r="C40" s="31">
        <f t="shared" si="1"/>
        <v>-4.24134628540156E-2</v>
      </c>
      <c r="D40" s="31">
        <f t="shared" si="1"/>
        <v>-2.8977540442908747E-2</v>
      </c>
      <c r="E40" s="53">
        <f t="shared" si="1"/>
        <v>-3.6762277213333507E-2</v>
      </c>
      <c r="F40" s="35">
        <f t="shared" si="1"/>
        <v>-2.4948635162899871E-2</v>
      </c>
      <c r="G40" s="31">
        <f t="shared" si="1"/>
        <v>-5.9065934065933988E-2</v>
      </c>
      <c r="H40" s="53">
        <f t="shared" si="1"/>
        <v>-2.8968151216985948E-2</v>
      </c>
      <c r="I40" s="35">
        <f t="shared" si="2"/>
        <v>-0.14070580212536232</v>
      </c>
      <c r="J40" s="31">
        <f t="shared" si="2"/>
        <v>5.2073816919422623E-2</v>
      </c>
      <c r="K40" s="53">
        <f t="shared" si="2"/>
        <v>-5.6378778433159173E-2</v>
      </c>
      <c r="L40" s="35">
        <f t="shared" si="2"/>
        <v>-0.14421572168051033</v>
      </c>
      <c r="M40" s="31">
        <f t="shared" si="2"/>
        <v>-8.7293889427740058E-3</v>
      </c>
      <c r="N40" s="55">
        <f t="shared" si="2"/>
        <v>-7.8898968172324474E-2</v>
      </c>
      <c r="O40" s="31">
        <f t="shared" si="2"/>
        <v>-8.7363894226370142E-2</v>
      </c>
      <c r="P40" s="53">
        <f t="shared" si="2"/>
        <v>3.3993593515067718E-3</v>
      </c>
      <c r="Q40" s="55">
        <f t="shared" si="2"/>
        <v>-4.9995962858296376E-2</v>
      </c>
      <c r="R40" s="113"/>
    </row>
    <row r="41" spans="1:18" ht="15" customHeight="1">
      <c r="A41" s="96"/>
      <c r="B41" s="5" t="s">
        <v>14</v>
      </c>
      <c r="C41" s="32">
        <f t="shared" si="1"/>
        <v>3.813966181182344E-2</v>
      </c>
      <c r="D41" s="32">
        <f t="shared" si="1"/>
        <v>3.5210646924026048E-2</v>
      </c>
      <c r="E41" s="57">
        <f t="shared" si="1"/>
        <v>3.7772439368289883E-2</v>
      </c>
      <c r="F41" s="36">
        <f t="shared" si="1"/>
        <v>-3.1709136822773182E-2</v>
      </c>
      <c r="G41" s="32">
        <f t="shared" si="1"/>
        <v>-8.2920792079207925E-2</v>
      </c>
      <c r="H41" s="57">
        <f t="shared" si="1"/>
        <v>-3.3151597969769644E-2</v>
      </c>
      <c r="I41" s="36">
        <f t="shared" si="2"/>
        <v>5.8853783123516863E-3</v>
      </c>
      <c r="J41" s="32">
        <f t="shared" si="2"/>
        <v>4.897011308562197E-2</v>
      </c>
      <c r="K41" s="57">
        <f t="shared" si="2"/>
        <v>1.3569548890233471E-2</v>
      </c>
      <c r="L41" s="36">
        <f t="shared" si="2"/>
        <v>-5.2451983038164202E-2</v>
      </c>
      <c r="M41" s="32">
        <f t="shared" si="2"/>
        <v>-1.8429689472355411E-2</v>
      </c>
      <c r="N41" s="59">
        <f t="shared" si="2"/>
        <v>-4.9392749313296055E-2</v>
      </c>
      <c r="O41" s="32">
        <f t="shared" si="2"/>
        <v>-3.1372603699641279E-5</v>
      </c>
      <c r="P41" s="57">
        <f t="shared" si="2"/>
        <v>3.0390438247011833E-2</v>
      </c>
      <c r="Q41" s="59">
        <f t="shared" si="2"/>
        <v>3.6274133242561865E-3</v>
      </c>
      <c r="R41" s="113"/>
    </row>
    <row r="43" spans="1:18" ht="12.75">
      <c r="C43" s="98" t="s">
        <v>27</v>
      </c>
    </row>
    <row r="44" spans="1:18" ht="31.5" customHeight="1">
      <c r="B44" s="86"/>
      <c r="C44" s="240" t="s">
        <v>28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8" ht="12.75"/>
    <row r="46" spans="1:18" ht="12.75" customHeight="1">
      <c r="C46" s="239" t="s">
        <v>33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18" ht="15" customHeight="1">
      <c r="C47" s="239" t="str">
        <f>'System-Same-Time'!C46:Q46</f>
        <v>Prepared by the Connecticut State Colleges and Universities, Office of Decission Support &amp; Instututional Research, November 06, 2023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</sheetData>
  <mergeCells count="12">
    <mergeCell ref="A2:Q2"/>
    <mergeCell ref="A3:Q3"/>
    <mergeCell ref="C44:Q44"/>
    <mergeCell ref="C46:Q46"/>
    <mergeCell ref="C47:Q47"/>
    <mergeCell ref="C6:E6"/>
    <mergeCell ref="F6:H6"/>
    <mergeCell ref="I6:K6"/>
    <mergeCell ref="L6:N6"/>
    <mergeCell ref="O6:Q6"/>
    <mergeCell ref="C5:Q5"/>
    <mergeCell ref="A10:B10"/>
  </mergeCells>
  <printOptions horizontalCentered="1" verticalCentered="1"/>
  <pageMargins left="0.25" right="0.25" top="0.25" bottom="0.25" header="0.3" footer="0.3"/>
  <pageSetup scale="7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B3" sqref="B3"/>
    </sheetView>
  </sheetViews>
  <sheetFormatPr defaultRowHeight="15"/>
  <cols>
    <col min="1" max="1" width="23" bestFit="1" customWidth="1"/>
    <col min="2" max="2" width="18.28515625" customWidth="1"/>
  </cols>
  <sheetData>
    <row r="1" spans="1:2">
      <c r="A1" s="265" t="s">
        <v>34</v>
      </c>
      <c r="B1" s="265"/>
    </row>
    <row r="2" spans="1:2">
      <c r="A2" s="215" t="s">
        <v>35</v>
      </c>
      <c r="B2" s="182">
        <v>45236</v>
      </c>
    </row>
    <row r="3" spans="1:2">
      <c r="A3" s="215" t="s">
        <v>36</v>
      </c>
      <c r="B3" s="182">
        <v>44823</v>
      </c>
    </row>
    <row r="4" spans="1:2">
      <c r="A4" s="215"/>
      <c r="B4" s="216"/>
    </row>
    <row r="5" spans="1:2">
      <c r="A5" s="215" t="s">
        <v>37</v>
      </c>
      <c r="B5" s="182">
        <v>45167</v>
      </c>
    </row>
    <row r="6" spans="1:2">
      <c r="A6" s="215" t="s">
        <v>38</v>
      </c>
      <c r="B6" s="182">
        <v>45167</v>
      </c>
    </row>
    <row r="7" spans="1:2">
      <c r="A7" s="215" t="s">
        <v>39</v>
      </c>
      <c r="B7" s="182">
        <v>45166</v>
      </c>
    </row>
    <row r="8" spans="1:2">
      <c r="A8" s="215"/>
      <c r="B8" s="216"/>
    </row>
    <row r="9" spans="1:2">
      <c r="A9" s="215" t="s">
        <v>40</v>
      </c>
      <c r="B9" s="182">
        <v>45188</v>
      </c>
    </row>
    <row r="10" spans="1:2">
      <c r="A10" s="215" t="s">
        <v>41</v>
      </c>
      <c r="B10" s="182">
        <v>45188</v>
      </c>
    </row>
    <row r="11" spans="1:2">
      <c r="A11" s="215" t="s">
        <v>42</v>
      </c>
      <c r="B11" s="182">
        <v>45229</v>
      </c>
    </row>
    <row r="12" spans="1:2">
      <c r="A12" s="215"/>
      <c r="B12" s="216"/>
    </row>
    <row r="13" spans="1:2">
      <c r="A13" s="215" t="s">
        <v>43</v>
      </c>
      <c r="B13" s="182" t="s">
        <v>74</v>
      </c>
    </row>
    <row r="14" spans="1:2">
      <c r="A14" s="215" t="s">
        <v>45</v>
      </c>
      <c r="B14" s="182" t="s">
        <v>44</v>
      </c>
    </row>
    <row r="15" spans="1:2">
      <c r="B15" s="183"/>
    </row>
    <row r="16" spans="1:2">
      <c r="A16" t="s">
        <v>46</v>
      </c>
      <c r="B16" t="str">
        <f>TEXT(B2,"MMMM dd, yyyy")</f>
        <v>November 06, 2023</v>
      </c>
    </row>
    <row r="17" spans="1:2">
      <c r="A17" t="s">
        <v>47</v>
      </c>
      <c r="B17" t="str">
        <f>TEXT(B3,"MMMM dd, yyyy")</f>
        <v>September 19, 2022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84"/>
  <sheetViews>
    <sheetView zoomScale="90" zoomScaleNormal="90" workbookViewId="0">
      <pane xSplit="2" topLeftCell="C1" activePane="topRight" state="frozenSplit"/>
      <selection activeCell="G22" sqref="G22"/>
      <selection pane="topRight" activeCell="G11" sqref="G11"/>
    </sheetView>
  </sheetViews>
  <sheetFormatPr defaultRowHeight="15"/>
  <cols>
    <col min="1" max="1" width="16.85546875" bestFit="1" customWidth="1"/>
    <col min="2" max="2" width="10.140625" bestFit="1" customWidth="1"/>
    <col min="3" max="3" width="12" customWidth="1"/>
    <col min="4" max="4" width="13.85546875" bestFit="1" customWidth="1"/>
    <col min="5" max="5" width="12.5703125" bestFit="1" customWidth="1"/>
    <col min="6" max="6" width="12.85546875" bestFit="1" customWidth="1"/>
    <col min="7" max="7" width="12" bestFit="1" customWidth="1"/>
  </cols>
  <sheetData>
    <row r="2" spans="1:5" ht="15.75" thickBot="1">
      <c r="A2" s="155" t="s">
        <v>48</v>
      </c>
      <c r="B2" s="156" t="s">
        <v>49</v>
      </c>
      <c r="C2" s="160" t="s">
        <v>21</v>
      </c>
      <c r="D2" s="160" t="s">
        <v>24</v>
      </c>
      <c r="E2" s="160" t="s">
        <v>25</v>
      </c>
    </row>
    <row r="3" spans="1:5" ht="15" customHeight="1">
      <c r="A3" s="157" t="s">
        <v>6</v>
      </c>
      <c r="B3" s="154" t="s">
        <v>22</v>
      </c>
      <c r="C3" s="194">
        <v>1532</v>
      </c>
      <c r="D3" s="195">
        <v>20757</v>
      </c>
      <c r="E3" s="196">
        <v>1383.8</v>
      </c>
    </row>
    <row r="4" spans="1:5" ht="15" customHeight="1">
      <c r="A4" s="158" t="s">
        <v>6</v>
      </c>
      <c r="B4" t="s">
        <v>23</v>
      </c>
      <c r="C4" s="197">
        <v>2602</v>
      </c>
      <c r="D4" s="198">
        <v>16845</v>
      </c>
      <c r="E4" s="199">
        <v>1123</v>
      </c>
    </row>
    <row r="5" spans="1:5" ht="15" customHeight="1">
      <c r="A5" s="159" t="s">
        <v>6</v>
      </c>
      <c r="B5" s="161" t="s">
        <v>14</v>
      </c>
      <c r="C5" s="197">
        <v>4134</v>
      </c>
      <c r="D5" s="198">
        <v>37602</v>
      </c>
      <c r="E5" s="199">
        <v>2506.8000000000002</v>
      </c>
    </row>
    <row r="6" spans="1:5">
      <c r="A6" s="157" t="s">
        <v>9</v>
      </c>
      <c r="B6" s="154" t="s">
        <v>22</v>
      </c>
      <c r="C6" s="200">
        <v>350</v>
      </c>
      <c r="D6" s="198">
        <v>5408</v>
      </c>
      <c r="E6" s="201">
        <v>360.53333333333336</v>
      </c>
    </row>
    <row r="7" spans="1:5">
      <c r="A7" s="158" t="s">
        <v>9</v>
      </c>
      <c r="B7" t="s">
        <v>23</v>
      </c>
      <c r="C7" s="200">
        <v>626</v>
      </c>
      <c r="D7" s="198">
        <v>4824</v>
      </c>
      <c r="E7" s="201">
        <v>321.60000000000002</v>
      </c>
    </row>
    <row r="8" spans="1:5">
      <c r="A8" s="159" t="s">
        <v>9</v>
      </c>
      <c r="B8" s="161" t="s">
        <v>14</v>
      </c>
      <c r="C8" s="197">
        <v>976</v>
      </c>
      <c r="D8" s="198">
        <v>10232</v>
      </c>
      <c r="E8" s="201">
        <v>682.13333333333333</v>
      </c>
    </row>
    <row r="9" spans="1:5">
      <c r="A9" s="157" t="s">
        <v>10</v>
      </c>
      <c r="B9" s="154" t="s">
        <v>22</v>
      </c>
      <c r="C9" s="197">
        <v>1226</v>
      </c>
      <c r="D9" s="198">
        <v>16047</v>
      </c>
      <c r="E9" s="199">
        <v>1069.8</v>
      </c>
    </row>
    <row r="10" spans="1:5">
      <c r="A10" s="158" t="s">
        <v>10</v>
      </c>
      <c r="B10" t="s">
        <v>23</v>
      </c>
      <c r="C10" s="197">
        <v>2640</v>
      </c>
      <c r="D10" s="198">
        <v>16692.5</v>
      </c>
      <c r="E10" s="199">
        <v>1112.8333333333333</v>
      </c>
    </row>
    <row r="11" spans="1:5">
      <c r="A11" s="159" t="s">
        <v>10</v>
      </c>
      <c r="B11" s="161" t="s">
        <v>14</v>
      </c>
      <c r="C11" s="197">
        <v>3866</v>
      </c>
      <c r="D11" s="198">
        <v>32739.5</v>
      </c>
      <c r="E11" s="199">
        <v>2182.6333333333332</v>
      </c>
    </row>
    <row r="12" spans="1:5" s="155" customFormat="1">
      <c r="A12" s="157" t="s">
        <v>5</v>
      </c>
      <c r="B12" s="154" t="s">
        <v>22</v>
      </c>
      <c r="C12" s="197">
        <v>926</v>
      </c>
      <c r="D12" s="198">
        <v>13634</v>
      </c>
      <c r="E12" s="199">
        <v>908.93333333333328</v>
      </c>
    </row>
    <row r="13" spans="1:5">
      <c r="A13" s="158" t="s">
        <v>5</v>
      </c>
      <c r="B13" t="s">
        <v>23</v>
      </c>
      <c r="C13" s="197">
        <v>2045</v>
      </c>
      <c r="D13" s="198">
        <v>14359</v>
      </c>
      <c r="E13" s="199">
        <v>957.26666666666665</v>
      </c>
    </row>
    <row r="14" spans="1:5" ht="15" customHeight="1">
      <c r="A14" s="159" t="s">
        <v>5</v>
      </c>
      <c r="B14" s="161" t="s">
        <v>14</v>
      </c>
      <c r="C14" s="197">
        <v>2971</v>
      </c>
      <c r="D14" s="198">
        <v>27993</v>
      </c>
      <c r="E14" s="199">
        <v>1866.2</v>
      </c>
    </row>
    <row r="15" spans="1:5" ht="15" customHeight="1">
      <c r="A15" s="157" t="s">
        <v>7</v>
      </c>
      <c r="B15" s="154" t="s">
        <v>22</v>
      </c>
      <c r="C15" s="200">
        <v>699</v>
      </c>
      <c r="D15" s="198">
        <v>10157</v>
      </c>
      <c r="E15" s="201">
        <v>677.13333333333333</v>
      </c>
    </row>
    <row r="16" spans="1:5" ht="15" customHeight="1">
      <c r="A16" s="158" t="s">
        <v>7</v>
      </c>
      <c r="B16" t="s">
        <v>23</v>
      </c>
      <c r="C16" s="197">
        <v>1077</v>
      </c>
      <c r="D16" s="198">
        <v>8199</v>
      </c>
      <c r="E16" s="201">
        <v>546.6</v>
      </c>
    </row>
    <row r="17" spans="1:5" ht="15" customHeight="1">
      <c r="A17" s="159" t="s">
        <v>7</v>
      </c>
      <c r="B17" s="161" t="s">
        <v>14</v>
      </c>
      <c r="C17" s="197">
        <v>1776</v>
      </c>
      <c r="D17" s="198">
        <v>18356</v>
      </c>
      <c r="E17" s="199">
        <v>1223.7333333333333</v>
      </c>
    </row>
    <row r="18" spans="1:5">
      <c r="A18" s="157" t="s">
        <v>3</v>
      </c>
      <c r="B18" s="154" t="s">
        <v>22</v>
      </c>
      <c r="C18" s="200">
        <v>588</v>
      </c>
      <c r="D18" s="198">
        <v>8492</v>
      </c>
      <c r="E18" s="201">
        <v>566.13333333333333</v>
      </c>
    </row>
    <row r="19" spans="1:5">
      <c r="A19" s="158" t="s">
        <v>3</v>
      </c>
      <c r="B19" t="s">
        <v>23</v>
      </c>
      <c r="C19" s="197">
        <v>1736</v>
      </c>
      <c r="D19" s="198">
        <v>12635</v>
      </c>
      <c r="E19" s="199">
        <v>842.33333333333337</v>
      </c>
    </row>
    <row r="20" spans="1:5">
      <c r="A20" s="159" t="s">
        <v>3</v>
      </c>
      <c r="B20" s="161" t="s">
        <v>14</v>
      </c>
      <c r="C20" s="197">
        <v>2324</v>
      </c>
      <c r="D20" s="198">
        <v>21127</v>
      </c>
      <c r="E20" s="199">
        <v>1408.4666666666667</v>
      </c>
    </row>
    <row r="21" spans="1:5" ht="15" customHeight="1">
      <c r="A21" s="157" t="s">
        <v>8</v>
      </c>
      <c r="B21" s="154" t="s">
        <v>22</v>
      </c>
      <c r="C21" s="197">
        <v>1840</v>
      </c>
      <c r="D21" s="198">
        <v>22421</v>
      </c>
      <c r="E21" s="199">
        <v>1494.7333333333333</v>
      </c>
    </row>
    <row r="22" spans="1:5" ht="15" customHeight="1">
      <c r="A22" s="158" t="s">
        <v>8</v>
      </c>
      <c r="B22" t="s">
        <v>23</v>
      </c>
      <c r="C22" s="197">
        <v>3077</v>
      </c>
      <c r="D22" s="198">
        <v>19976</v>
      </c>
      <c r="E22" s="199">
        <v>1331.7333333333333</v>
      </c>
    </row>
    <row r="23" spans="1:5">
      <c r="A23" s="159" t="s">
        <v>8</v>
      </c>
      <c r="B23" s="161" t="s">
        <v>14</v>
      </c>
      <c r="C23" s="197">
        <v>4917</v>
      </c>
      <c r="D23" s="198">
        <v>42397</v>
      </c>
      <c r="E23" s="199">
        <v>2826.4666666666667</v>
      </c>
    </row>
    <row r="24" spans="1:5">
      <c r="A24" s="157" t="s">
        <v>4</v>
      </c>
      <c r="B24" s="154" t="s">
        <v>22</v>
      </c>
      <c r="C24" s="197">
        <v>1725</v>
      </c>
      <c r="D24" s="198">
        <v>21620</v>
      </c>
      <c r="E24" s="199">
        <v>1441.3333333333333</v>
      </c>
    </row>
    <row r="25" spans="1:5">
      <c r="A25" s="158" t="s">
        <v>4</v>
      </c>
      <c r="B25" t="s">
        <v>23</v>
      </c>
      <c r="C25" s="197">
        <v>3948</v>
      </c>
      <c r="D25" s="198">
        <v>25632</v>
      </c>
      <c r="E25" s="199">
        <v>1708.8</v>
      </c>
    </row>
    <row r="26" spans="1:5">
      <c r="A26" s="159" t="s">
        <v>4</v>
      </c>
      <c r="B26" s="161" t="s">
        <v>14</v>
      </c>
      <c r="C26" s="197">
        <v>5673</v>
      </c>
      <c r="D26" s="198">
        <v>47252</v>
      </c>
      <c r="E26" s="199">
        <v>3150.1333333333332</v>
      </c>
    </row>
    <row r="27" spans="1:5" ht="15" customHeight="1">
      <c r="A27" s="157" t="s">
        <v>13</v>
      </c>
      <c r="B27" s="154" t="s">
        <v>22</v>
      </c>
      <c r="C27" s="197">
        <v>1313</v>
      </c>
      <c r="D27" s="198">
        <v>17455</v>
      </c>
      <c r="E27" s="199">
        <v>1163.6666666666667</v>
      </c>
    </row>
    <row r="28" spans="1:5" ht="15" customHeight="1">
      <c r="A28" s="158" t="s">
        <v>13</v>
      </c>
      <c r="B28" t="s">
        <v>23</v>
      </c>
      <c r="C28" s="197">
        <v>1748</v>
      </c>
      <c r="D28" s="198">
        <v>11726</v>
      </c>
      <c r="E28" s="201">
        <v>781.73333333333335</v>
      </c>
    </row>
    <row r="29" spans="1:5" ht="15" customHeight="1">
      <c r="A29" s="159" t="s">
        <v>13</v>
      </c>
      <c r="B29" s="161" t="s">
        <v>14</v>
      </c>
      <c r="C29" s="197">
        <v>3061</v>
      </c>
      <c r="D29" s="198">
        <v>29181</v>
      </c>
      <c r="E29" s="199">
        <v>1945.4</v>
      </c>
    </row>
    <row r="30" spans="1:5">
      <c r="A30" s="157" t="s">
        <v>12</v>
      </c>
      <c r="B30" s="154" t="s">
        <v>22</v>
      </c>
      <c r="C30" s="197">
        <v>954</v>
      </c>
      <c r="D30" s="198">
        <v>12544</v>
      </c>
      <c r="E30" s="199">
        <v>836.26666666666665</v>
      </c>
    </row>
    <row r="31" spans="1:5" ht="15" customHeight="1">
      <c r="A31" s="158" t="s">
        <v>12</v>
      </c>
      <c r="B31" t="s">
        <v>23</v>
      </c>
      <c r="C31" s="197">
        <v>1813</v>
      </c>
      <c r="D31" s="198">
        <v>11949</v>
      </c>
      <c r="E31" s="199">
        <v>796.6</v>
      </c>
    </row>
    <row r="32" spans="1:5" ht="15" customHeight="1">
      <c r="A32" s="159" t="s">
        <v>12</v>
      </c>
      <c r="B32" s="161" t="s">
        <v>14</v>
      </c>
      <c r="C32" s="197">
        <v>2767</v>
      </c>
      <c r="D32" s="198">
        <v>24493</v>
      </c>
      <c r="E32" s="199">
        <v>1632.8666666666666</v>
      </c>
    </row>
    <row r="33" spans="1:6">
      <c r="A33" s="157" t="s">
        <v>11</v>
      </c>
      <c r="B33" s="154" t="s">
        <v>22</v>
      </c>
      <c r="C33" s="200">
        <v>462</v>
      </c>
      <c r="D33" s="198">
        <v>6249</v>
      </c>
      <c r="E33" s="201">
        <v>416.6</v>
      </c>
    </row>
    <row r="34" spans="1:6">
      <c r="A34" s="158" t="s">
        <v>11</v>
      </c>
      <c r="B34" t="s">
        <v>23</v>
      </c>
      <c r="C34" s="200">
        <v>735</v>
      </c>
      <c r="D34" s="198">
        <v>5105</v>
      </c>
      <c r="E34" s="201">
        <v>340.33333333333331</v>
      </c>
    </row>
    <row r="35" spans="1:6">
      <c r="A35" s="159" t="s">
        <v>11</v>
      </c>
      <c r="B35" s="161" t="s">
        <v>14</v>
      </c>
      <c r="C35" s="197">
        <v>1197</v>
      </c>
      <c r="D35" s="198">
        <v>11354</v>
      </c>
      <c r="E35" s="201">
        <v>756.93333333333328</v>
      </c>
    </row>
    <row r="36" spans="1:6">
      <c r="A36" s="157" t="s">
        <v>2</v>
      </c>
      <c r="B36" s="154" t="s">
        <v>22</v>
      </c>
      <c r="C36" s="200">
        <v>432</v>
      </c>
      <c r="D36" s="198">
        <v>6391</v>
      </c>
      <c r="E36" s="201">
        <v>426.06666666666666</v>
      </c>
    </row>
    <row r="37" spans="1:6">
      <c r="A37" s="158" t="s">
        <v>2</v>
      </c>
      <c r="B37" t="s">
        <v>23</v>
      </c>
      <c r="C37" s="197">
        <v>897</v>
      </c>
      <c r="D37" s="198">
        <v>5678</v>
      </c>
      <c r="E37" s="201">
        <v>378.53333333333336</v>
      </c>
    </row>
    <row r="38" spans="1:6">
      <c r="A38" s="159" t="s">
        <v>2</v>
      </c>
      <c r="B38" s="161" t="s">
        <v>14</v>
      </c>
      <c r="C38" s="197">
        <v>1329</v>
      </c>
      <c r="D38" s="198">
        <v>12069</v>
      </c>
      <c r="E38" s="199">
        <v>804.6</v>
      </c>
    </row>
    <row r="39" spans="1:6">
      <c r="A39" s="157" t="s">
        <v>50</v>
      </c>
      <c r="B39" s="154" t="s">
        <v>22</v>
      </c>
      <c r="C39" s="197">
        <v>12047</v>
      </c>
      <c r="D39" s="198">
        <v>161175</v>
      </c>
      <c r="E39" s="199">
        <v>10745</v>
      </c>
    </row>
    <row r="40" spans="1:6">
      <c r="A40" s="158" t="s">
        <v>50</v>
      </c>
      <c r="B40" t="s">
        <v>23</v>
      </c>
      <c r="C40" s="197">
        <v>22944</v>
      </c>
      <c r="D40" s="198">
        <v>153620.5</v>
      </c>
      <c r="E40" s="199">
        <v>10241.366666666667</v>
      </c>
    </row>
    <row r="41" spans="1:6" ht="15.75" thickBot="1">
      <c r="A41" s="159" t="s">
        <v>50</v>
      </c>
      <c r="B41" s="161" t="s">
        <v>14</v>
      </c>
      <c r="C41" s="202">
        <v>34991</v>
      </c>
      <c r="D41" s="203">
        <v>314795.5</v>
      </c>
      <c r="E41" s="204">
        <v>20986.366666666665</v>
      </c>
    </row>
    <row r="42" spans="1:6">
      <c r="A42" s="158"/>
    </row>
    <row r="43" spans="1:6" ht="15" customHeight="1">
      <c r="A43" t="s">
        <v>50</v>
      </c>
      <c r="B43" t="s">
        <v>22</v>
      </c>
      <c r="C43" s="170">
        <f>SUM(C3,C6,C9,C12,C15,C18,C21,C24,C27,C30,C33,C36)</f>
        <v>12047</v>
      </c>
      <c r="D43">
        <f t="shared" ref="C43:E45" si="0">SUM(D3,D6,D9,D12,D15,D18,D21,D24,D27,D30,D33,D36)</f>
        <v>161175</v>
      </c>
      <c r="E43">
        <f t="shared" si="0"/>
        <v>10745</v>
      </c>
      <c r="F43" t="s">
        <v>51</v>
      </c>
    </row>
    <row r="44" spans="1:6" ht="15" customHeight="1">
      <c r="A44" t="s">
        <v>50</v>
      </c>
      <c r="B44" t="s">
        <v>23</v>
      </c>
      <c r="C44">
        <f t="shared" si="0"/>
        <v>22944</v>
      </c>
      <c r="D44">
        <f t="shared" si="0"/>
        <v>153620.5</v>
      </c>
      <c r="E44">
        <f t="shared" si="0"/>
        <v>10241.366666666667</v>
      </c>
      <c r="F44" t="s">
        <v>51</v>
      </c>
    </row>
    <row r="45" spans="1:6" ht="15" customHeight="1">
      <c r="A45" t="s">
        <v>50</v>
      </c>
      <c r="B45" t="s">
        <v>14</v>
      </c>
      <c r="C45" s="170">
        <f>SUM(C5,C8,C11,C14,C17,C20,C23,C26,C29,C32,C35,C38)</f>
        <v>34991</v>
      </c>
      <c r="D45">
        <f t="shared" si="0"/>
        <v>314795.5</v>
      </c>
      <c r="E45">
        <f t="shared" si="0"/>
        <v>20986.366666666665</v>
      </c>
      <c r="F45" t="s">
        <v>51</v>
      </c>
    </row>
    <row r="46" spans="1:6" ht="15" customHeight="1"/>
    <row r="47" spans="1:6" ht="15" customHeight="1">
      <c r="C47" s="162">
        <f>C39-C43</f>
        <v>0</v>
      </c>
      <c r="D47" s="162">
        <f t="shared" ref="C47:E49" si="1">D39-D43</f>
        <v>0</v>
      </c>
      <c r="E47" s="162">
        <f t="shared" si="1"/>
        <v>0</v>
      </c>
      <c r="F47" t="s">
        <v>51</v>
      </c>
    </row>
    <row r="48" spans="1:6" ht="15" customHeight="1">
      <c r="C48" s="162">
        <f t="shared" si="1"/>
        <v>0</v>
      </c>
      <c r="D48" s="162">
        <f t="shared" si="1"/>
        <v>0</v>
      </c>
      <c r="E48" s="162">
        <f t="shared" si="1"/>
        <v>0</v>
      </c>
      <c r="F48" t="s">
        <v>51</v>
      </c>
    </row>
    <row r="49" spans="3:6" ht="15" customHeight="1">
      <c r="C49" s="162">
        <f t="shared" si="1"/>
        <v>0</v>
      </c>
      <c r="D49" s="162">
        <f t="shared" si="1"/>
        <v>0</v>
      </c>
      <c r="E49" s="162">
        <f t="shared" si="1"/>
        <v>0</v>
      </c>
      <c r="F49" t="s">
        <v>51</v>
      </c>
    </row>
    <row r="50" spans="3:6" ht="15" customHeight="1"/>
    <row r="51" spans="3:6" ht="15" customHeight="1"/>
    <row r="52" spans="3:6" ht="15" customHeight="1"/>
    <row r="53" spans="3:6" ht="15" customHeight="1"/>
    <row r="54" spans="3:6" ht="15" customHeight="1"/>
    <row r="55" spans="3:6" ht="15" customHeight="1"/>
    <row r="56" spans="3:6" ht="15" customHeight="1"/>
    <row r="57" spans="3:6" ht="15" customHeight="1"/>
    <row r="58" spans="3:6" ht="15" customHeight="1"/>
    <row r="59" spans="3:6" ht="15" customHeight="1"/>
    <row r="60" spans="3:6" ht="15" customHeight="1"/>
    <row r="61" spans="3:6" ht="15" customHeight="1"/>
    <row r="62" spans="3:6" ht="15" customHeight="1"/>
    <row r="63" spans="3:6" ht="15" customHeight="1"/>
    <row r="64" spans="3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52"/>
  <sheetViews>
    <sheetView topLeftCell="A6" zoomScaleNormal="100" workbookViewId="0">
      <selection activeCell="G6" sqref="G6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52</v>
      </c>
      <c r="B2"/>
      <c r="C2" s="82" t="s">
        <v>53</v>
      </c>
      <c r="D2" s="82"/>
      <c r="E2" s="82"/>
    </row>
    <row r="3" spans="1:7" ht="15">
      <c r="A3" s="26" t="s">
        <v>54</v>
      </c>
      <c r="B3"/>
      <c r="C3" s="185" t="s">
        <v>55</v>
      </c>
      <c r="D3" s="185"/>
      <c r="E3" s="185"/>
    </row>
    <row r="4" spans="1:7" ht="15">
      <c r="A4" s="26" t="s">
        <v>56</v>
      </c>
      <c r="B4"/>
      <c r="C4" t="s">
        <v>57</v>
      </c>
      <c r="D4" s="80"/>
      <c r="E4" s="81"/>
    </row>
    <row r="5" spans="1:7" ht="15">
      <c r="A5" s="64"/>
      <c r="B5"/>
    </row>
    <row r="6" spans="1:7" ht="15">
      <c r="A6" s="187" t="s">
        <v>58</v>
      </c>
      <c r="B6"/>
    </row>
    <row r="7" spans="1:7" ht="15">
      <c r="A7" s="64"/>
      <c r="B7"/>
      <c r="C7"/>
      <c r="D7"/>
      <c r="E7"/>
    </row>
    <row r="9" spans="1:7">
      <c r="A9" s="65"/>
      <c r="B9" s="214" t="str">
        <f>DATE!B14</f>
        <v>Fall 2022</v>
      </c>
      <c r="C9" s="214" t="str">
        <f>DATE!B13</f>
        <v>Fall 2023</v>
      </c>
      <c r="D9" s="83" t="s">
        <v>59</v>
      </c>
      <c r="E9" s="84"/>
    </row>
    <row r="10" spans="1:7">
      <c r="A10" s="66"/>
      <c r="B10" s="193">
        <v>44864</v>
      </c>
      <c r="C10" s="193">
        <v>45230</v>
      </c>
      <c r="D10" s="75"/>
      <c r="E10" s="76"/>
    </row>
    <row r="11" spans="1:7">
      <c r="A11" s="67"/>
      <c r="B11" s="205" t="s">
        <v>60</v>
      </c>
      <c r="C11" s="205" t="s">
        <v>60</v>
      </c>
      <c r="D11" s="72" t="s">
        <v>60</v>
      </c>
      <c r="E11" s="77" t="s">
        <v>61</v>
      </c>
    </row>
    <row r="12" spans="1:7">
      <c r="A12" s="69" t="s">
        <v>62</v>
      </c>
      <c r="B12" s="206"/>
      <c r="C12" s="206"/>
      <c r="D12" s="73"/>
      <c r="E12" s="78"/>
    </row>
    <row r="13" spans="1:7">
      <c r="A13" s="70" t="s">
        <v>63</v>
      </c>
      <c r="B13" s="207"/>
      <c r="C13" s="207"/>
      <c r="D13" s="74"/>
      <c r="E13" s="79"/>
    </row>
    <row r="14" spans="1:7">
      <c r="A14" s="71" t="s">
        <v>64</v>
      </c>
      <c r="B14" s="208">
        <v>399</v>
      </c>
      <c r="C14" s="208">
        <v>526</v>
      </c>
      <c r="D14" s="126">
        <f>IF(B14&gt;0,C14-B14,0)</f>
        <v>127</v>
      </c>
      <c r="E14" s="127">
        <f>IFERROR((C14-B14)/B14*100,0)</f>
        <v>31.829573934837089</v>
      </c>
      <c r="G14" s="25"/>
    </row>
    <row r="15" spans="1:7">
      <c r="A15" s="71" t="s">
        <v>65</v>
      </c>
      <c r="B15" s="208">
        <v>1102</v>
      </c>
      <c r="C15" s="208">
        <v>1157</v>
      </c>
      <c r="D15" s="126">
        <f>IF(B15&gt;0,C15-B15,0)</f>
        <v>55</v>
      </c>
      <c r="E15" s="127">
        <f>IFERROR((C15-B15)/B15*100,0)</f>
        <v>4.9909255898366602</v>
      </c>
      <c r="G15" s="25"/>
    </row>
    <row r="16" spans="1:7">
      <c r="A16" s="68" t="s">
        <v>14</v>
      </c>
      <c r="B16" s="209">
        <v>1501</v>
      </c>
      <c r="C16" s="209">
        <v>1683</v>
      </c>
      <c r="D16" s="124">
        <f>SUM(D14:D15)</f>
        <v>182</v>
      </c>
      <c r="E16" s="125">
        <f>IFERROR((C16-B16)/B16*100,0)</f>
        <v>12.125249833444371</v>
      </c>
      <c r="G16" s="25"/>
    </row>
    <row r="17" spans="1:7">
      <c r="A17" s="70" t="s">
        <v>66</v>
      </c>
      <c r="B17" s="207"/>
      <c r="C17" s="207"/>
      <c r="D17" s="74"/>
      <c r="E17" s="79"/>
    </row>
    <row r="18" spans="1:7">
      <c r="A18" s="71" t="s">
        <v>64</v>
      </c>
      <c r="B18" s="208">
        <v>8</v>
      </c>
      <c r="C18" s="208">
        <v>13</v>
      </c>
      <c r="D18" s="126">
        <f>IF(B18&gt;0,C18-B18,0)</f>
        <v>5</v>
      </c>
      <c r="E18" s="127">
        <f>IFERROR((C18-B18)/B18*100,0)</f>
        <v>62.5</v>
      </c>
    </row>
    <row r="19" spans="1:7">
      <c r="A19" s="71" t="s">
        <v>65</v>
      </c>
      <c r="B19" s="208">
        <v>93</v>
      </c>
      <c r="C19" s="208">
        <v>70</v>
      </c>
      <c r="D19" s="126">
        <f>IF(B19&gt;0,C19-B19,0)</f>
        <v>-23</v>
      </c>
      <c r="E19" s="127">
        <f>IFERROR((C19-B19)/B19*100,0)</f>
        <v>-24.731182795698924</v>
      </c>
    </row>
    <row r="20" spans="1:7">
      <c r="A20" s="68" t="s">
        <v>14</v>
      </c>
      <c r="B20" s="209">
        <v>101</v>
      </c>
      <c r="C20" s="209">
        <v>83</v>
      </c>
      <c r="D20" s="124">
        <f>SUM(D18:D19)</f>
        <v>-18</v>
      </c>
      <c r="E20" s="125">
        <f>IFERROR((C20-B20)/B20*100,0)</f>
        <v>-17.82178217821782</v>
      </c>
    </row>
    <row r="21" spans="1:7">
      <c r="A21" s="70" t="s">
        <v>14</v>
      </c>
      <c r="B21" s="207"/>
      <c r="C21" s="207"/>
      <c r="D21" s="74"/>
      <c r="E21" s="79"/>
    </row>
    <row r="22" spans="1:7">
      <c r="A22" s="71" t="s">
        <v>64</v>
      </c>
      <c r="B22" s="210">
        <v>407</v>
      </c>
      <c r="C22" s="210">
        <v>539</v>
      </c>
      <c r="D22" s="126">
        <f>IF(B22&gt;0,C22-B22,0)</f>
        <v>132</v>
      </c>
      <c r="E22" s="123">
        <f>IFERROR((C22-B22)/B22*100,0)</f>
        <v>32.432432432432435</v>
      </c>
      <c r="G22" s="25"/>
    </row>
    <row r="23" spans="1:7">
      <c r="A23" s="71" t="s">
        <v>65</v>
      </c>
      <c r="B23" s="210">
        <v>1195</v>
      </c>
      <c r="C23" s="210">
        <v>1227</v>
      </c>
      <c r="D23" s="126">
        <f>IF(B23&gt;0,C23-B23,0)</f>
        <v>32</v>
      </c>
      <c r="E23" s="127">
        <f>IFERROR((C23-B23)/B23*100,0)</f>
        <v>2.6778242677824267</v>
      </c>
      <c r="G23" s="25"/>
    </row>
    <row r="24" spans="1:7">
      <c r="A24" s="68" t="s">
        <v>14</v>
      </c>
      <c r="B24" s="209">
        <v>1602</v>
      </c>
      <c r="C24" s="209">
        <v>1766</v>
      </c>
      <c r="D24" s="124">
        <f>SUM(D22:D23)</f>
        <v>164</v>
      </c>
      <c r="E24" s="125">
        <f>IFERROR((C24-B24)/B24*100,0)</f>
        <v>10.237203495630462</v>
      </c>
      <c r="G24" s="25"/>
    </row>
    <row r="25" spans="1:7">
      <c r="A25" s="66"/>
      <c r="B25" s="206"/>
      <c r="C25" s="206"/>
      <c r="D25" s="73"/>
      <c r="E25" s="78"/>
    </row>
    <row r="26" spans="1:7">
      <c r="A26" s="69" t="s">
        <v>24</v>
      </c>
      <c r="B26" s="206"/>
      <c r="C26" s="206"/>
      <c r="D26" s="73"/>
      <c r="E26" s="78"/>
    </row>
    <row r="27" spans="1:7">
      <c r="A27" s="70" t="s">
        <v>63</v>
      </c>
      <c r="B27" s="207"/>
      <c r="C27" s="207"/>
      <c r="D27" s="74"/>
      <c r="E27" s="79"/>
    </row>
    <row r="28" spans="1:7">
      <c r="A28" s="71" t="s">
        <v>64</v>
      </c>
      <c r="B28" s="208">
        <v>5094</v>
      </c>
      <c r="C28" s="208">
        <v>6598</v>
      </c>
      <c r="D28" s="126">
        <f>IF(B28&gt;0,C28-B28,0)</f>
        <v>1504</v>
      </c>
      <c r="E28" s="127">
        <f>IFERROR((C28-B28)/B28*100,0)</f>
        <v>29.524931291715745</v>
      </c>
      <c r="G28" s="25"/>
    </row>
    <row r="29" spans="1:7">
      <c r="A29" s="71" t="s">
        <v>65</v>
      </c>
      <c r="B29" s="208">
        <v>6443</v>
      </c>
      <c r="C29" s="208">
        <v>6922</v>
      </c>
      <c r="D29" s="126">
        <f>IF(B29&gt;0,C29-B29,0)</f>
        <v>479</v>
      </c>
      <c r="E29" s="127">
        <f>IFERROR((C29-B29)/B29*100,0)</f>
        <v>7.4344249573180203</v>
      </c>
      <c r="G29" s="25"/>
    </row>
    <row r="30" spans="1:7">
      <c r="A30" s="68" t="s">
        <v>14</v>
      </c>
      <c r="B30" s="209">
        <v>11537</v>
      </c>
      <c r="C30" s="209">
        <v>13520</v>
      </c>
      <c r="D30" s="124">
        <f>SUM(D28:D29)</f>
        <v>1983</v>
      </c>
      <c r="E30" s="125">
        <f>IFERROR((C30-B30)/B30*100,0)</f>
        <v>17.188177169108087</v>
      </c>
      <c r="G30" s="25"/>
    </row>
    <row r="31" spans="1:7">
      <c r="A31" s="70" t="s">
        <v>66</v>
      </c>
      <c r="B31" s="207"/>
      <c r="C31" s="207"/>
      <c r="D31" s="74"/>
      <c r="E31" s="79"/>
    </row>
    <row r="32" spans="1:7">
      <c r="A32" s="71" t="s">
        <v>64</v>
      </c>
      <c r="B32" s="208">
        <v>78</v>
      </c>
      <c r="C32" s="208">
        <v>135</v>
      </c>
      <c r="D32" s="126">
        <f>IF(B32&gt;0,C32-B32,0)</f>
        <v>57</v>
      </c>
      <c r="E32" s="127">
        <f>IFERROR((C32-B32)/B32*100,0)</f>
        <v>73.076923076923066</v>
      </c>
    </row>
    <row r="33" spans="1:17" ht="15">
      <c r="A33" s="71" t="s">
        <v>65</v>
      </c>
      <c r="B33" s="208">
        <v>495</v>
      </c>
      <c r="C33" s="208">
        <v>366</v>
      </c>
      <c r="D33" s="126">
        <f>IF(B33&gt;0,C33-B33,0)</f>
        <v>-129</v>
      </c>
      <c r="E33" s="127">
        <f>IFERROR((C33-B33)/B33*100,0)</f>
        <v>-26.060606060606062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9">
        <f>SUM(B32:B33)</f>
        <v>573</v>
      </c>
      <c r="C34" s="209">
        <f>SUM(C32:C33)</f>
        <v>501</v>
      </c>
      <c r="D34" s="124">
        <f>SUM(D32:D33)</f>
        <v>-72</v>
      </c>
      <c r="E34" s="125">
        <f>IFERROR((C34-B34)/B34*100,0)</f>
        <v>-12.56544502617801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7"/>
      <c r="C35" s="207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64</v>
      </c>
      <c r="B36" s="210">
        <f>B28+B32</f>
        <v>5172</v>
      </c>
      <c r="C36" s="210">
        <f>C28+C32</f>
        <v>6733</v>
      </c>
      <c r="D36" s="126">
        <f>IF(B36&gt;0,C36-B36,0)</f>
        <v>1561</v>
      </c>
      <c r="E36" s="127">
        <f>IFERROR((C36-B36)/B36*100,0)</f>
        <v>30.181747873163182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65</v>
      </c>
      <c r="B37" s="210">
        <f>B29+B33</f>
        <v>6938</v>
      </c>
      <c r="C37" s="210">
        <f>C29+C33</f>
        <v>7288</v>
      </c>
      <c r="D37" s="126">
        <f>IF(B37&gt;0,C37-B37,0)</f>
        <v>350</v>
      </c>
      <c r="E37" s="127">
        <f>IFERROR((C37-B37)/B37*100,0)</f>
        <v>5.0446814643989626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9">
        <f>B36+B37</f>
        <v>12110</v>
      </c>
      <c r="C38" s="209">
        <f>C36+C37</f>
        <v>14021</v>
      </c>
      <c r="D38" s="124">
        <f>SUM(D36:D37)</f>
        <v>1911</v>
      </c>
      <c r="E38" s="125">
        <f>IFERROR((C38-B38)/B38*100,0)</f>
        <v>15.78034682080925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6"/>
      <c r="C39" s="206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67</v>
      </c>
      <c r="B40" s="206"/>
      <c r="C40" s="206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63</v>
      </c>
      <c r="B41" s="207"/>
      <c r="C41" s="207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64</v>
      </c>
      <c r="B42" s="171">
        <f t="shared" ref="B42:C44" si="0">B28/15</f>
        <v>339.6</v>
      </c>
      <c r="C42" s="171">
        <f t="shared" si="0"/>
        <v>439.86666666666667</v>
      </c>
      <c r="D42" s="126">
        <f>IF(B42&gt;0,C42-B42,0)</f>
        <v>100.26666666666665</v>
      </c>
      <c r="E42" s="127">
        <f>IFERROR((C42-B42)/B42*100,0)</f>
        <v>29.524931291715738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65</v>
      </c>
      <c r="B43" s="171">
        <f t="shared" si="0"/>
        <v>429.53333333333336</v>
      </c>
      <c r="C43" s="171">
        <f t="shared" si="0"/>
        <v>461.46666666666664</v>
      </c>
      <c r="D43" s="126">
        <f>IF(B43&gt;0,C43-B43,0)</f>
        <v>31.93333333333328</v>
      </c>
      <c r="E43" s="127">
        <f>IFERROR((C43-B43)/B43*100,0)</f>
        <v>7.434424957318007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172">
        <f t="shared" si="0"/>
        <v>769.13333333333333</v>
      </c>
      <c r="C44" s="172">
        <f t="shared" si="0"/>
        <v>901.33333333333337</v>
      </c>
      <c r="D44" s="124">
        <f>SUM(D42:D43)</f>
        <v>132.19999999999993</v>
      </c>
      <c r="E44" s="125">
        <f>IFERROR((C44-B44)/B44*100,0)</f>
        <v>17.188177169108094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66</v>
      </c>
      <c r="B45" s="173"/>
      <c r="C45" s="173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64</v>
      </c>
      <c r="B46" s="171">
        <f t="shared" ref="B46:C48" si="1">B32/12</f>
        <v>6.5</v>
      </c>
      <c r="C46" s="171">
        <f t="shared" si="1"/>
        <v>11.25</v>
      </c>
      <c r="D46" s="126">
        <f>IF(B46&gt;0,C46-B46,0)</f>
        <v>4.75</v>
      </c>
      <c r="E46" s="127">
        <f>IFERROR((C46-B46)/B46*100,0)</f>
        <v>73.076923076923066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65</v>
      </c>
      <c r="B47" s="171">
        <f t="shared" si="1"/>
        <v>41.25</v>
      </c>
      <c r="C47" s="171">
        <f t="shared" si="1"/>
        <v>30.5</v>
      </c>
      <c r="D47" s="126">
        <f>IF(B47&gt;0,C47-B47,0)</f>
        <v>-10.75</v>
      </c>
      <c r="E47" s="127">
        <f>IFERROR((C47-B47)/B47*100,0)</f>
        <v>-26.060606060606062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172">
        <f t="shared" si="1"/>
        <v>47.75</v>
      </c>
      <c r="C48" s="172">
        <f t="shared" si="1"/>
        <v>41.75</v>
      </c>
      <c r="D48" s="124">
        <f>SUM(D46:D47)</f>
        <v>-6</v>
      </c>
      <c r="E48" s="125">
        <f>IFERROR((C48-B48)/B48*100,0)</f>
        <v>-12.56544502617801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173"/>
      <c r="C49" s="173"/>
      <c r="D49" s="74"/>
      <c r="E49" s="79"/>
    </row>
    <row r="50" spans="1:5">
      <c r="A50" s="71" t="s">
        <v>64</v>
      </c>
      <c r="B50" s="171">
        <f t="shared" ref="B50:C52" si="2">B46+B42</f>
        <v>346.1</v>
      </c>
      <c r="C50" s="171">
        <f t="shared" si="2"/>
        <v>451.11666666666667</v>
      </c>
      <c r="D50" s="126">
        <f>IF(B50&gt;0,C50-B50,0)</f>
        <v>105.01666666666665</v>
      </c>
      <c r="E50" s="127">
        <f>IFERROR((C50-B50)/B50*100,0)</f>
        <v>30.34286814986034</v>
      </c>
    </row>
    <row r="51" spans="1:5">
      <c r="A51" s="71" t="s">
        <v>65</v>
      </c>
      <c r="B51" s="171">
        <f t="shared" si="2"/>
        <v>470.78333333333336</v>
      </c>
      <c r="C51" s="171">
        <f t="shared" si="2"/>
        <v>491.96666666666664</v>
      </c>
      <c r="D51" s="126">
        <f>IF(B51&gt;0,C51-B51,0)</f>
        <v>21.18333333333328</v>
      </c>
      <c r="E51" s="127">
        <f>IFERROR((C51-B51)/B51*100,0)</f>
        <v>4.4995928771196825</v>
      </c>
    </row>
    <row r="52" spans="1:5">
      <c r="A52" s="68" t="s">
        <v>14</v>
      </c>
      <c r="B52" s="172">
        <f t="shared" si="2"/>
        <v>816.88333333333333</v>
      </c>
      <c r="C52" s="172">
        <f t="shared" si="2"/>
        <v>943.08333333333337</v>
      </c>
      <c r="D52" s="124">
        <f>SUM(D50:D51)</f>
        <v>126.19999999999993</v>
      </c>
      <c r="E52" s="125">
        <f>IFERROR((C52-B52)/B52*100,0)</f>
        <v>15.448962520147722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4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52"/>
  <sheetViews>
    <sheetView zoomScaleNormal="100" workbookViewId="0">
      <selection activeCell="G19" sqref="G19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52</v>
      </c>
      <c r="B2"/>
      <c r="C2" s="82" t="s">
        <v>68</v>
      </c>
      <c r="D2" s="82"/>
      <c r="E2" s="82"/>
    </row>
    <row r="3" spans="1:7" ht="15">
      <c r="A3" s="26" t="s">
        <v>54</v>
      </c>
      <c r="B3"/>
      <c r="C3" s="185" t="s">
        <v>79</v>
      </c>
      <c r="D3" s="185"/>
      <c r="E3" s="185"/>
    </row>
    <row r="4" spans="1:7" ht="15">
      <c r="A4" s="26" t="s">
        <v>56</v>
      </c>
      <c r="B4"/>
      <c r="C4" s="175" t="s">
        <v>80</v>
      </c>
      <c r="D4" s="80"/>
      <c r="E4" s="81"/>
    </row>
    <row r="5" spans="1:7" ht="15">
      <c r="A5" s="64"/>
      <c r="B5"/>
    </row>
    <row r="6" spans="1:7" ht="15">
      <c r="A6" s="26" t="s">
        <v>58</v>
      </c>
      <c r="B6"/>
    </row>
    <row r="7" spans="1:7" ht="15">
      <c r="A7" s="64"/>
      <c r="B7"/>
      <c r="C7"/>
      <c r="D7"/>
      <c r="E7"/>
    </row>
    <row r="9" spans="1:7">
      <c r="A9" s="65"/>
      <c r="B9" s="214" t="str">
        <f>DATE!B14</f>
        <v>Fall 2022</v>
      </c>
      <c r="C9" s="214" t="str">
        <f>DATE!B13</f>
        <v>Fall 2023</v>
      </c>
      <c r="D9" s="83" t="s">
        <v>59</v>
      </c>
      <c r="E9" s="84"/>
    </row>
    <row r="10" spans="1:7">
      <c r="A10" s="66"/>
      <c r="B10" s="231" t="s">
        <v>88</v>
      </c>
      <c r="C10" s="231" t="s">
        <v>89</v>
      </c>
      <c r="D10" s="75"/>
      <c r="E10" s="76"/>
    </row>
    <row r="11" spans="1:7">
      <c r="A11" s="67"/>
      <c r="B11" s="205" t="s">
        <v>87</v>
      </c>
      <c r="C11" s="205" t="s">
        <v>87</v>
      </c>
      <c r="D11" s="72" t="s">
        <v>60</v>
      </c>
      <c r="E11" s="77" t="s">
        <v>61</v>
      </c>
    </row>
    <row r="12" spans="1:7">
      <c r="A12" s="69" t="s">
        <v>62</v>
      </c>
      <c r="B12" s="206"/>
      <c r="C12" s="206"/>
      <c r="D12" s="73"/>
      <c r="E12" s="78"/>
    </row>
    <row r="13" spans="1:7">
      <c r="A13" s="70" t="s">
        <v>63</v>
      </c>
      <c r="B13" s="207"/>
      <c r="C13" s="207"/>
      <c r="D13" s="74"/>
      <c r="E13" s="79"/>
    </row>
    <row r="14" spans="1:7">
      <c r="A14" s="71" t="s">
        <v>64</v>
      </c>
      <c r="B14" s="208">
        <v>6080</v>
      </c>
      <c r="C14" s="208">
        <v>6375</v>
      </c>
      <c r="D14" s="126">
        <f>IF(B14&gt;0,C14-B14,0)</f>
        <v>295</v>
      </c>
      <c r="E14" s="127">
        <f>IFERROR((C14-B14)/B14*100,0)</f>
        <v>4.8519736842105265</v>
      </c>
      <c r="G14" s="25"/>
    </row>
    <row r="15" spans="1:7" ht="12.75" customHeight="1">
      <c r="A15" s="71" t="s">
        <v>65</v>
      </c>
      <c r="B15" s="208">
        <v>1585</v>
      </c>
      <c r="C15" s="208">
        <v>1542</v>
      </c>
      <c r="D15" s="126">
        <f>IF(B15&gt;0,C15-B15,0)</f>
        <v>-43</v>
      </c>
      <c r="E15" s="127">
        <f>IFERROR((C15-B15)/B15*100,0)</f>
        <v>-2.7129337539432177</v>
      </c>
      <c r="G15" s="25"/>
    </row>
    <row r="16" spans="1:7">
      <c r="A16" s="68" t="s">
        <v>14</v>
      </c>
      <c r="B16" s="209">
        <f>SUM(B14:B15)</f>
        <v>7665</v>
      </c>
      <c r="C16" s="209">
        <f>SUM(C14:C15)</f>
        <v>7917</v>
      </c>
      <c r="D16" s="124">
        <f>SUM(D14:D15)</f>
        <v>252</v>
      </c>
      <c r="E16" s="125">
        <f>IFERROR((C16-B16)/B16*100,0)</f>
        <v>3.2876712328767121</v>
      </c>
      <c r="G16" s="25"/>
    </row>
    <row r="17" spans="1:7">
      <c r="A17" s="70" t="s">
        <v>66</v>
      </c>
      <c r="B17" s="207"/>
      <c r="C17" s="207"/>
      <c r="D17" s="74"/>
      <c r="E17" s="79"/>
    </row>
    <row r="18" spans="1:7">
      <c r="A18" s="71" t="s">
        <v>64</v>
      </c>
      <c r="B18" s="208">
        <v>470</v>
      </c>
      <c r="C18" s="208">
        <v>525</v>
      </c>
      <c r="D18" s="126">
        <f>IF(B18&gt;0,C18-B18,0)</f>
        <v>55</v>
      </c>
      <c r="E18" s="127">
        <f>IFERROR((C18-B18)/B18*100,0)</f>
        <v>11.702127659574469</v>
      </c>
    </row>
    <row r="19" spans="1:7">
      <c r="A19" s="71" t="s">
        <v>65</v>
      </c>
      <c r="B19" s="208">
        <v>1333</v>
      </c>
      <c r="C19" s="208">
        <v>1270</v>
      </c>
      <c r="D19" s="126">
        <f>IF(B19&gt;0,C19-B19,0)</f>
        <v>-63</v>
      </c>
      <c r="E19" s="127">
        <f>IFERROR((C19-B19)/B19*100,0)</f>
        <v>-4.7261815453863463</v>
      </c>
    </row>
    <row r="20" spans="1:7">
      <c r="A20" s="68" t="s">
        <v>14</v>
      </c>
      <c r="B20" s="209">
        <f>SUM(B18:B19)</f>
        <v>1803</v>
      </c>
      <c r="C20" s="209">
        <f>SUM(C18:C19)</f>
        <v>1795</v>
      </c>
      <c r="D20" s="124">
        <f>SUM(D18:D19)</f>
        <v>-8</v>
      </c>
      <c r="E20" s="125">
        <f>IFERROR((C20-B20)/B20*100,0)</f>
        <v>-0.44370493621741547</v>
      </c>
    </row>
    <row r="21" spans="1:7">
      <c r="A21" s="70" t="s">
        <v>14</v>
      </c>
      <c r="B21" s="207"/>
      <c r="C21" s="207"/>
      <c r="D21" s="74"/>
      <c r="E21" s="79"/>
    </row>
    <row r="22" spans="1:7">
      <c r="A22" s="71" t="s">
        <v>64</v>
      </c>
      <c r="B22" s="210">
        <f>B14+B18</f>
        <v>6550</v>
      </c>
      <c r="C22" s="210">
        <f>C14+C18</f>
        <v>6900</v>
      </c>
      <c r="D22" s="126">
        <f>IF(B22&gt;0,C22-B22,0)</f>
        <v>350</v>
      </c>
      <c r="E22" s="123">
        <f>IFERROR((C22-B22)/B22*100,0)</f>
        <v>5.343511450381679</v>
      </c>
      <c r="G22" s="25"/>
    </row>
    <row r="23" spans="1:7">
      <c r="A23" s="71" t="s">
        <v>65</v>
      </c>
      <c r="B23" s="210">
        <f>B15+B19</f>
        <v>2918</v>
      </c>
      <c r="C23" s="210">
        <f>C15+C19</f>
        <v>2812</v>
      </c>
      <c r="D23" s="126">
        <f>IF(B23&gt;0,C23-B23,0)</f>
        <v>-106</v>
      </c>
      <c r="E23" s="127">
        <f>IFERROR((C23-B23)/B23*100,0)</f>
        <v>-3.6326250856751203</v>
      </c>
      <c r="G23" s="25"/>
    </row>
    <row r="24" spans="1:7">
      <c r="A24" s="68" t="s">
        <v>14</v>
      </c>
      <c r="B24" s="209">
        <f t="shared" ref="B24:C24" si="0">B16+B20</f>
        <v>9468</v>
      </c>
      <c r="C24" s="209">
        <f t="shared" si="0"/>
        <v>9712</v>
      </c>
      <c r="D24" s="124">
        <f>SUM(D22:D23)</f>
        <v>244</v>
      </c>
      <c r="E24" s="125">
        <f>IFERROR((C24-B24)/B24*100,0)</f>
        <v>2.5771018166455431</v>
      </c>
      <c r="G24" s="25"/>
    </row>
    <row r="25" spans="1:7">
      <c r="A25" s="66"/>
      <c r="B25" s="206"/>
      <c r="C25" s="206"/>
      <c r="D25" s="73"/>
      <c r="E25" s="78"/>
    </row>
    <row r="26" spans="1:7">
      <c r="A26" s="69" t="s">
        <v>24</v>
      </c>
      <c r="B26" s="206"/>
      <c r="C26" s="206"/>
      <c r="D26" s="73"/>
      <c r="E26" s="78"/>
    </row>
    <row r="27" spans="1:7">
      <c r="A27" s="70" t="s">
        <v>63</v>
      </c>
      <c r="B27" s="207"/>
      <c r="C27" s="207"/>
      <c r="D27" s="74"/>
      <c r="E27" s="79"/>
    </row>
    <row r="28" spans="1:7">
      <c r="A28" s="71" t="s">
        <v>64</v>
      </c>
      <c r="B28" s="208">
        <v>87975.5</v>
      </c>
      <c r="C28" s="208">
        <v>92214</v>
      </c>
      <c r="D28" s="126">
        <f>IF(B28&gt;0,C28-B28,0)</f>
        <v>4238.5</v>
      </c>
      <c r="E28" s="127">
        <f>IFERROR((C28-B28)/B28*100,0)</f>
        <v>4.8178185972230905</v>
      </c>
      <c r="G28" s="25"/>
    </row>
    <row r="29" spans="1:7">
      <c r="A29" s="71" t="s">
        <v>65</v>
      </c>
      <c r="B29" s="208">
        <v>10963.5</v>
      </c>
      <c r="C29" s="208">
        <v>10498.5</v>
      </c>
      <c r="D29" s="126">
        <f>IF(B29&gt;0,C29-B29,0)</f>
        <v>-465</v>
      </c>
      <c r="E29" s="127">
        <f>IFERROR((C29-B29)/B29*100,0)</f>
        <v>-4.2413462854015602</v>
      </c>
      <c r="G29" s="25"/>
    </row>
    <row r="30" spans="1:7">
      <c r="A30" s="68" t="s">
        <v>14</v>
      </c>
      <c r="B30" s="209">
        <f>SUM(B28:B29)</f>
        <v>98939</v>
      </c>
      <c r="C30" s="209">
        <f>SUM(C28:C29)</f>
        <v>102712.5</v>
      </c>
      <c r="D30" s="124">
        <f>SUM(D28:D29)</f>
        <v>3773.5</v>
      </c>
      <c r="E30" s="125">
        <f>IFERROR((C30-B30)/B30*100,0)</f>
        <v>3.8139661811823449</v>
      </c>
      <c r="G30" s="25"/>
    </row>
    <row r="31" spans="1:7">
      <c r="A31" s="70" t="s">
        <v>66</v>
      </c>
      <c r="B31" s="207"/>
      <c r="C31" s="207"/>
      <c r="D31" s="74"/>
      <c r="E31" s="79"/>
    </row>
    <row r="32" spans="1:7">
      <c r="A32" s="71" t="s">
        <v>64</v>
      </c>
      <c r="B32" s="208">
        <v>4979</v>
      </c>
      <c r="C32" s="208">
        <v>5563</v>
      </c>
      <c r="D32" s="126">
        <f>IF(B32&gt;0,C32-B32,0)</f>
        <v>584</v>
      </c>
      <c r="E32" s="127">
        <f>IFERROR((C32-B32)/B32*100,0)</f>
        <v>11.729262904197631</v>
      </c>
    </row>
    <row r="33" spans="1:17" ht="15">
      <c r="A33" s="71" t="s">
        <v>65</v>
      </c>
      <c r="B33" s="208">
        <v>6367</v>
      </c>
      <c r="C33" s="208">
        <v>6182.5</v>
      </c>
      <c r="D33" s="126">
        <f>IF(B33&gt;0,C33-B33,0)</f>
        <v>-184.5</v>
      </c>
      <c r="E33" s="127">
        <f>IFERROR((C33-B33)/B33*100,0)</f>
        <v>-2.8977540442908749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9">
        <f>B32+B33</f>
        <v>11346</v>
      </c>
      <c r="C34" s="209">
        <f>C32+C33</f>
        <v>11745.5</v>
      </c>
      <c r="D34" s="124">
        <f>SUM(D32:D33)</f>
        <v>399.5</v>
      </c>
      <c r="E34" s="125">
        <f>IFERROR((C34-B34)/B34*100,0)</f>
        <v>3.521064692402609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7"/>
      <c r="C35" s="207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64</v>
      </c>
      <c r="B36" s="210">
        <f>B28+B32</f>
        <v>92954.5</v>
      </c>
      <c r="C36" s="210">
        <f>C28+C32</f>
        <v>97777</v>
      </c>
      <c r="D36" s="126">
        <f>IF(B36&gt;0,C36-B36,0)</f>
        <v>4822.5</v>
      </c>
      <c r="E36" s="127">
        <f>IFERROR((C36-B36)/B36*100,0)</f>
        <v>5.188022096832321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65</v>
      </c>
      <c r="B37" s="210">
        <f>B29+B33</f>
        <v>17330.5</v>
      </c>
      <c r="C37" s="210">
        <f>C29+C33</f>
        <v>16681</v>
      </c>
      <c r="D37" s="126">
        <f>IF(B37&gt;0,C37-B37,0)</f>
        <v>-649.5</v>
      </c>
      <c r="E37" s="127">
        <f>IFERROR((C37-B37)/B37*100,0)</f>
        <v>-3.7477279939990193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9">
        <f>B36+B37</f>
        <v>110285</v>
      </c>
      <c r="C38" s="209">
        <f>C36+C37</f>
        <v>114458</v>
      </c>
      <c r="D38" s="124">
        <f>SUM(D36:D37)</f>
        <v>4173</v>
      </c>
      <c r="E38" s="125">
        <f>IFERROR((C38-B38)/B38*100,0)</f>
        <v>3.7838327968445391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6"/>
      <c r="C39" s="206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67</v>
      </c>
      <c r="B40" s="206"/>
      <c r="C40" s="206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63</v>
      </c>
      <c r="B41" s="207"/>
      <c r="C41" s="207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64</v>
      </c>
      <c r="B42" s="210">
        <f>B28/15</f>
        <v>5865.0333333333338</v>
      </c>
      <c r="C42" s="210">
        <f t="shared" ref="B42:C44" si="1">C28/15</f>
        <v>6147.6</v>
      </c>
      <c r="D42" s="126">
        <f>IF(B42&gt;0,C42-B42,0)</f>
        <v>282.56666666666661</v>
      </c>
      <c r="E42" s="127">
        <f>IFERROR((C42-B42)/B42*100,0)</f>
        <v>4.8178185972230896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65</v>
      </c>
      <c r="B43" s="210">
        <f t="shared" si="1"/>
        <v>730.9</v>
      </c>
      <c r="C43" s="210">
        <f t="shared" si="1"/>
        <v>699.9</v>
      </c>
      <c r="D43" s="126">
        <f>IF(B43&gt;0,C43-B43,0)</f>
        <v>-31</v>
      </c>
      <c r="E43" s="127">
        <f>IFERROR((C43-B43)/B43*100,0)</f>
        <v>-4.2413462854015602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9">
        <f t="shared" si="1"/>
        <v>6595.9333333333334</v>
      </c>
      <c r="C44" s="209">
        <f t="shared" si="1"/>
        <v>6847.5</v>
      </c>
      <c r="D44" s="124">
        <f>SUM(D42:D43)</f>
        <v>251.56666666666661</v>
      </c>
      <c r="E44" s="125">
        <f>IFERROR((C44-B44)/B44*100,0)</f>
        <v>3.813966181182344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66</v>
      </c>
      <c r="B45" s="174"/>
      <c r="C45" s="174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64</v>
      </c>
      <c r="B46" s="210">
        <f t="shared" ref="B46:C48" si="2">B32/12</f>
        <v>414.91666666666669</v>
      </c>
      <c r="C46" s="210">
        <f t="shared" si="2"/>
        <v>463.58333333333331</v>
      </c>
      <c r="D46" s="126">
        <f>IF(B46&gt;0,C46-B46,0)</f>
        <v>48.666666666666629</v>
      </c>
      <c r="E46" s="127">
        <f>IFERROR((C46-B46)/B46*100,0)</f>
        <v>11.72926290419762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65</v>
      </c>
      <c r="B47" s="210">
        <f t="shared" si="2"/>
        <v>530.58333333333337</v>
      </c>
      <c r="C47" s="210">
        <f t="shared" si="2"/>
        <v>515.20833333333337</v>
      </c>
      <c r="D47" s="126">
        <f>IF(B47&gt;0,C47-B47,0)</f>
        <v>-15.375</v>
      </c>
      <c r="E47" s="127">
        <f>IFERROR((C47-B47)/B47*100,0)</f>
        <v>-2.8977540442908749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9">
        <f t="shared" si="2"/>
        <v>945.5</v>
      </c>
      <c r="C48" s="209">
        <f t="shared" si="2"/>
        <v>978.79166666666663</v>
      </c>
      <c r="D48" s="124">
        <f>SUM(D46:D47)</f>
        <v>33.291666666666629</v>
      </c>
      <c r="E48" s="125">
        <f>IFERROR((C48-B48)/B48*100,0)</f>
        <v>3.521064692402605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7"/>
      <c r="C49" s="207"/>
      <c r="D49" s="74"/>
      <c r="E49" s="79"/>
    </row>
    <row r="50" spans="1:5">
      <c r="A50" s="71" t="s">
        <v>64</v>
      </c>
      <c r="B50" s="210">
        <f>B46+B42</f>
        <v>6279.9500000000007</v>
      </c>
      <c r="C50" s="210">
        <f>C46+C42</f>
        <v>6611.1833333333334</v>
      </c>
      <c r="D50" s="126">
        <f>IF(B50&gt;0,C50-B50,0)</f>
        <v>331.23333333333267</v>
      </c>
      <c r="E50" s="127">
        <f>IFERROR((C50-B50)/B50*100,0)</f>
        <v>5.2744581299744846</v>
      </c>
    </row>
    <row r="51" spans="1:5">
      <c r="A51" s="71" t="s">
        <v>65</v>
      </c>
      <c r="B51" s="210">
        <f t="shared" ref="B51:C52" si="3">B47+B43</f>
        <v>1261.4833333333333</v>
      </c>
      <c r="C51" s="210">
        <f t="shared" si="3"/>
        <v>1215.1083333333333</v>
      </c>
      <c r="D51" s="126">
        <f>IF(B51&gt;0,C51-B51,0)</f>
        <v>-46.375</v>
      </c>
      <c r="E51" s="127">
        <f>IFERROR((C51-B51)/B51*100,0)</f>
        <v>-3.6762277213333507</v>
      </c>
    </row>
    <row r="52" spans="1:5">
      <c r="A52" s="68" t="s">
        <v>14</v>
      </c>
      <c r="B52" s="209">
        <f t="shared" si="3"/>
        <v>7541.4333333333334</v>
      </c>
      <c r="C52" s="209">
        <f t="shared" si="3"/>
        <v>7826.291666666667</v>
      </c>
      <c r="D52" s="124">
        <f>SUM(D50:D51)</f>
        <v>284.85833333333267</v>
      </c>
      <c r="E52" s="125">
        <f>IFERROR((C52-B52)/B52*100,0)</f>
        <v>3.7772439368289881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3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52"/>
  <sheetViews>
    <sheetView zoomScaleNormal="100" workbookViewId="0">
      <selection activeCell="G17" sqref="G17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52</v>
      </c>
      <c r="B2"/>
      <c r="C2" s="82" t="s">
        <v>69</v>
      </c>
      <c r="D2" s="82"/>
      <c r="E2" s="82"/>
    </row>
    <row r="3" spans="1:7" ht="15">
      <c r="A3" s="26" t="s">
        <v>54</v>
      </c>
      <c r="B3"/>
      <c r="C3" s="80" t="s">
        <v>85</v>
      </c>
      <c r="D3" s="185"/>
      <c r="E3" s="185"/>
    </row>
    <row r="4" spans="1:7" ht="15">
      <c r="A4" s="26" t="s">
        <v>56</v>
      </c>
      <c r="B4"/>
      <c r="C4" s="176" t="s">
        <v>86</v>
      </c>
      <c r="D4" s="80"/>
      <c r="E4" s="81"/>
    </row>
    <row r="5" spans="1:7" ht="15">
      <c r="A5" s="64"/>
      <c r="B5"/>
    </row>
    <row r="6" spans="1:7" ht="15">
      <c r="A6" s="26" t="s">
        <v>58</v>
      </c>
      <c r="B6"/>
    </row>
    <row r="7" spans="1:7" ht="15">
      <c r="A7" s="64"/>
      <c r="B7"/>
      <c r="C7"/>
      <c r="D7"/>
      <c r="E7"/>
    </row>
    <row r="9" spans="1:7" ht="12.75" customHeight="1">
      <c r="A9" s="65"/>
      <c r="B9" s="214" t="str">
        <f>DATE!B14</f>
        <v>Fall 2022</v>
      </c>
      <c r="C9" s="214" t="str">
        <f>DATE!B13</f>
        <v>Fall 2023</v>
      </c>
      <c r="D9" s="83" t="s">
        <v>59</v>
      </c>
      <c r="E9" s="84"/>
    </row>
    <row r="10" spans="1:7" ht="12.75" customHeight="1">
      <c r="A10" s="66"/>
      <c r="B10" s="186" t="s">
        <v>90</v>
      </c>
      <c r="C10" s="190" t="s">
        <v>91</v>
      </c>
      <c r="D10" s="75"/>
      <c r="E10" s="76"/>
    </row>
    <row r="11" spans="1:7" ht="12.75" customHeight="1">
      <c r="A11" s="67"/>
      <c r="B11" s="205" t="s">
        <v>87</v>
      </c>
      <c r="C11" s="205" t="s">
        <v>87</v>
      </c>
      <c r="D11" s="72" t="s">
        <v>60</v>
      </c>
      <c r="E11" s="77" t="s">
        <v>61</v>
      </c>
    </row>
    <row r="12" spans="1:7" ht="12.75" customHeight="1">
      <c r="A12" s="69" t="s">
        <v>62</v>
      </c>
      <c r="B12" s="206"/>
      <c r="C12" s="206"/>
      <c r="D12" s="73"/>
      <c r="E12" s="78"/>
    </row>
    <row r="13" spans="1:7" ht="12.75" customHeight="1">
      <c r="A13" s="70" t="s">
        <v>63</v>
      </c>
      <c r="B13" s="207"/>
      <c r="C13" s="207"/>
      <c r="D13" s="74"/>
      <c r="E13" s="79"/>
    </row>
    <row r="14" spans="1:7" ht="12.75" customHeight="1">
      <c r="A14" s="71" t="s">
        <v>64</v>
      </c>
      <c r="B14" s="208">
        <v>3285</v>
      </c>
      <c r="C14" s="208">
        <v>3184</v>
      </c>
      <c r="D14" s="126">
        <f>IF(B14&gt;0,C14-B14,0)</f>
        <v>-101</v>
      </c>
      <c r="E14" s="127">
        <f>IFERROR((C14-B14)/B14*100,0)</f>
        <v>-3.0745814307458144</v>
      </c>
      <c r="G14" s="25"/>
    </row>
    <row r="15" spans="1:7" ht="12.75" customHeight="1">
      <c r="A15" s="71" t="s">
        <v>65</v>
      </c>
      <c r="B15" s="208">
        <v>642</v>
      </c>
      <c r="C15" s="208">
        <v>655</v>
      </c>
      <c r="D15" s="126">
        <f>IF(B15&gt;0,C15-B15,0)</f>
        <v>13</v>
      </c>
      <c r="E15" s="127">
        <f>IFERROR((C15-B15)/B15*100,0)</f>
        <v>2.0249221183800623</v>
      </c>
      <c r="G15" s="25"/>
    </row>
    <row r="16" spans="1:7" ht="12.75" customHeight="1">
      <c r="A16" s="68" t="s">
        <v>14</v>
      </c>
      <c r="B16" s="209">
        <v>3927</v>
      </c>
      <c r="C16" s="209">
        <v>3839</v>
      </c>
      <c r="D16" s="124">
        <f>SUM(D14:D15)</f>
        <v>-88</v>
      </c>
      <c r="E16" s="125">
        <f>IFERROR((C16-B16)/B16*100,0)</f>
        <v>-2.2408963585434174</v>
      </c>
      <c r="G16" s="25"/>
    </row>
    <row r="17" spans="1:7" ht="12.75" customHeight="1">
      <c r="A17" s="70" t="s">
        <v>66</v>
      </c>
      <c r="B17" s="207"/>
      <c r="C17" s="207"/>
      <c r="D17" s="74"/>
      <c r="E17" s="79"/>
    </row>
    <row r="18" spans="1:7" ht="12.75" customHeight="1">
      <c r="A18" s="71" t="s">
        <v>64</v>
      </c>
      <c r="B18" s="208">
        <v>81</v>
      </c>
      <c r="C18" s="208">
        <v>72</v>
      </c>
      <c r="D18" s="126">
        <f>IF(B18&gt;0,C18-B18,0)</f>
        <v>-9</v>
      </c>
      <c r="E18" s="127">
        <f>IFERROR((C18-B18)/B18*100,0)</f>
        <v>-11.111111111111111</v>
      </c>
    </row>
    <row r="19" spans="1:7" ht="12.75" customHeight="1">
      <c r="A19" s="71" t="s">
        <v>65</v>
      </c>
      <c r="B19" s="208">
        <v>75</v>
      </c>
      <c r="C19" s="208">
        <v>68</v>
      </c>
      <c r="D19" s="126">
        <f>IF(B19&gt;0,C19-B19,0)</f>
        <v>-7</v>
      </c>
      <c r="E19" s="127">
        <f>IFERROR((C19-B19)/B19*100,0)</f>
        <v>-9.3333333333333339</v>
      </c>
    </row>
    <row r="20" spans="1:7" ht="12.75" customHeight="1">
      <c r="A20" s="68" t="s">
        <v>14</v>
      </c>
      <c r="B20" s="209">
        <v>156</v>
      </c>
      <c r="C20" s="209">
        <v>140</v>
      </c>
      <c r="D20" s="124">
        <f>SUM(D18:D19)</f>
        <v>-16</v>
      </c>
      <c r="E20" s="125">
        <f>IFERROR((C20-B20)/B20*100,0)</f>
        <v>-10.256410256410255</v>
      </c>
    </row>
    <row r="21" spans="1:7" ht="12.75" customHeight="1">
      <c r="A21" s="70" t="s">
        <v>14</v>
      </c>
      <c r="B21" s="207"/>
      <c r="C21" s="207"/>
      <c r="D21" s="74"/>
      <c r="E21" s="79"/>
    </row>
    <row r="22" spans="1:7" ht="12.75" customHeight="1">
      <c r="A22" s="71" t="s">
        <v>64</v>
      </c>
      <c r="B22" s="210">
        <v>3366</v>
      </c>
      <c r="C22" s="210">
        <v>3256</v>
      </c>
      <c r="D22" s="126">
        <f>IF(B22&gt;0,C22-B22,0)</f>
        <v>-110</v>
      </c>
      <c r="E22" s="123">
        <f>IFERROR((C22-B22)/B22*100,0)</f>
        <v>-3.2679738562091507</v>
      </c>
      <c r="G22" s="25"/>
    </row>
    <row r="23" spans="1:7" ht="12.75" customHeight="1">
      <c r="A23" s="71" t="s">
        <v>65</v>
      </c>
      <c r="B23" s="210">
        <v>717</v>
      </c>
      <c r="C23" s="210">
        <v>723</v>
      </c>
      <c r="D23" s="126">
        <f>IF(B23&gt;0,C23-B23,0)</f>
        <v>6</v>
      </c>
      <c r="E23" s="127">
        <f>IFERROR((C23-B23)/B23*100,0)</f>
        <v>0.83682008368200833</v>
      </c>
      <c r="G23" s="25"/>
    </row>
    <row r="24" spans="1:7" ht="12.75" customHeight="1">
      <c r="A24" s="68" t="s">
        <v>14</v>
      </c>
      <c r="B24" s="209">
        <v>4083</v>
      </c>
      <c r="C24" s="209">
        <v>3979</v>
      </c>
      <c r="D24" s="124">
        <f>SUM(D22:D23)</f>
        <v>-104</v>
      </c>
      <c r="E24" s="125">
        <f>IFERROR((C24-B24)/B24*100,0)</f>
        <v>-2.5471467058535389</v>
      </c>
      <c r="G24" s="25"/>
    </row>
    <row r="25" spans="1:7" ht="12.75" customHeight="1">
      <c r="A25" s="66"/>
      <c r="B25" s="206"/>
      <c r="C25" s="206"/>
      <c r="D25" s="73"/>
      <c r="E25" s="78"/>
    </row>
    <row r="26" spans="1:7" ht="12.75" customHeight="1">
      <c r="A26" s="69" t="s">
        <v>24</v>
      </c>
      <c r="B26" s="206"/>
      <c r="C26" s="206"/>
      <c r="D26" s="73"/>
      <c r="E26" s="78"/>
    </row>
    <row r="27" spans="1:7" ht="12.75" customHeight="1">
      <c r="A27" s="70" t="s">
        <v>63</v>
      </c>
      <c r="B27" s="207"/>
      <c r="C27" s="207"/>
      <c r="D27" s="74"/>
      <c r="E27" s="79"/>
    </row>
    <row r="28" spans="1:7" ht="12.75" customHeight="1">
      <c r="A28" s="71" t="s">
        <v>64</v>
      </c>
      <c r="B28" s="208">
        <v>48865</v>
      </c>
      <c r="C28" s="208">
        <v>47292.5</v>
      </c>
      <c r="D28" s="126">
        <f>IF(B28&gt;0,C28-B28,0)</f>
        <v>-1572.5</v>
      </c>
      <c r="E28" s="127">
        <f>IFERROR((C28-B28)/B28*100,0)</f>
        <v>-3.2180497288447762</v>
      </c>
      <c r="G28" s="25"/>
    </row>
    <row r="29" spans="1:7" ht="12.75" customHeight="1">
      <c r="A29" s="71" t="s">
        <v>65</v>
      </c>
      <c r="B29" s="208">
        <v>3407</v>
      </c>
      <c r="C29" s="208">
        <v>3322</v>
      </c>
      <c r="D29" s="126">
        <f>IF(B29&gt;0,C29-B29,0)</f>
        <v>-85</v>
      </c>
      <c r="E29" s="127">
        <f>IFERROR((C29-B29)/B29*100,0)</f>
        <v>-2.4948635162899913</v>
      </c>
      <c r="G29" s="25"/>
    </row>
    <row r="30" spans="1:7" ht="12.75" customHeight="1">
      <c r="A30" s="68" t="s">
        <v>14</v>
      </c>
      <c r="B30" s="209">
        <v>52272</v>
      </c>
      <c r="C30" s="209">
        <v>50614.5</v>
      </c>
      <c r="D30" s="124">
        <f>SUM(D28:D29)</f>
        <v>-1657.5</v>
      </c>
      <c r="E30" s="125">
        <f>IFERROR((C30-B30)/B30*100,0)</f>
        <v>-3.1709136822773187</v>
      </c>
      <c r="G30" s="25"/>
    </row>
    <row r="31" spans="1:7" ht="12.75" customHeight="1">
      <c r="A31" s="70" t="s">
        <v>66</v>
      </c>
      <c r="B31" s="207"/>
      <c r="C31" s="207"/>
      <c r="D31" s="74"/>
      <c r="E31" s="79"/>
    </row>
    <row r="32" spans="1:7" ht="12.75" customHeight="1">
      <c r="A32" s="71" t="s">
        <v>64</v>
      </c>
      <c r="B32" s="208">
        <v>848</v>
      </c>
      <c r="C32" s="208">
        <v>769</v>
      </c>
      <c r="D32" s="126">
        <f>IF(B32&gt;0,C32-B32,0)</f>
        <v>-79</v>
      </c>
      <c r="E32" s="127">
        <f>IFERROR((C32-B32)/B32*100,0)</f>
        <v>-9.316037735849056</v>
      </c>
    </row>
    <row r="33" spans="1:17" ht="12.75" customHeight="1">
      <c r="A33" s="71" t="s">
        <v>65</v>
      </c>
      <c r="B33" s="208">
        <v>364</v>
      </c>
      <c r="C33" s="208">
        <v>342.5</v>
      </c>
      <c r="D33" s="126">
        <f>IF(B33&gt;0,C33-B33,0)</f>
        <v>-21.5</v>
      </c>
      <c r="E33" s="127">
        <f>IFERROR((C33-B33)/B33*100,0)</f>
        <v>-5.906593406593406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 customHeight="1">
      <c r="A34" s="68" t="s">
        <v>14</v>
      </c>
      <c r="B34" s="209">
        <f>SUM(B32:B33)</f>
        <v>1212</v>
      </c>
      <c r="C34" s="209">
        <f>SUM(C32:C33)</f>
        <v>1111.5</v>
      </c>
      <c r="D34" s="124">
        <f>SUM(D32:D33)</f>
        <v>-100.5</v>
      </c>
      <c r="E34" s="125">
        <f>IFERROR((C34-B34)/B34*100,0)</f>
        <v>-8.2920792079207928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 customHeight="1">
      <c r="A35" s="70" t="s">
        <v>14</v>
      </c>
      <c r="B35" s="207"/>
      <c r="C35" s="207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 customHeight="1">
      <c r="A36" s="71" t="s">
        <v>64</v>
      </c>
      <c r="B36" s="210">
        <f t="shared" ref="B36:C37" si="0">B28+B32</f>
        <v>49713</v>
      </c>
      <c r="C36" s="210">
        <f t="shared" si="0"/>
        <v>48061.5</v>
      </c>
      <c r="D36" s="126">
        <f>IF(B36&gt;0,C36-B36,0)</f>
        <v>-1651.5</v>
      </c>
      <c r="E36" s="127">
        <f>IFERROR((C36-B36)/B36*100,0)</f>
        <v>-3.32206867418985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 customHeight="1">
      <c r="A37" s="71" t="s">
        <v>65</v>
      </c>
      <c r="B37" s="210">
        <f t="shared" si="0"/>
        <v>3771</v>
      </c>
      <c r="C37" s="210">
        <f t="shared" si="0"/>
        <v>3664.5</v>
      </c>
      <c r="D37" s="126">
        <f>IF(B37&gt;0,C37-B37,0)</f>
        <v>-106.5</v>
      </c>
      <c r="E37" s="127">
        <f>IFERROR((C37-B37)/B37*100,0)</f>
        <v>-2.824184566428003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 customHeight="1">
      <c r="A38" s="68" t="s">
        <v>14</v>
      </c>
      <c r="B38" s="209">
        <f>B30+B34</f>
        <v>53484</v>
      </c>
      <c r="C38" s="209">
        <f>C30+C34</f>
        <v>51726</v>
      </c>
      <c r="D38" s="124">
        <f>SUM(D36:D37)</f>
        <v>-1758</v>
      </c>
      <c r="E38" s="125">
        <f>IFERROR((C38-B38)/B38*100,0)</f>
        <v>-3.2869643257796723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 customHeight="1">
      <c r="A39" s="66"/>
      <c r="B39" s="206"/>
      <c r="C39" s="206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 customHeight="1">
      <c r="A40" s="69" t="s">
        <v>67</v>
      </c>
      <c r="B40" s="206"/>
      <c r="C40" s="206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 customHeight="1">
      <c r="A41" s="70" t="s">
        <v>63</v>
      </c>
      <c r="B41" s="207"/>
      <c r="C41" s="207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2.75" customHeight="1">
      <c r="A42" s="71" t="s">
        <v>64</v>
      </c>
      <c r="B42" s="210">
        <f>B28/15</f>
        <v>3257.6666666666665</v>
      </c>
      <c r="C42" s="210">
        <f t="shared" ref="C42:C44" si="1">C28/15</f>
        <v>3152.8333333333335</v>
      </c>
      <c r="D42" s="126">
        <f>IF(B42&gt;0,C42-B42,0)</f>
        <v>-104.83333333333303</v>
      </c>
      <c r="E42" s="127">
        <f>IFERROR((C42-B42)/B42*100,0)</f>
        <v>-3.2180497288447669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2.75" customHeight="1">
      <c r="A43" s="71" t="s">
        <v>65</v>
      </c>
      <c r="B43" s="210">
        <f t="shared" ref="B43:B44" si="2">B29/15</f>
        <v>227.13333333333333</v>
      </c>
      <c r="C43" s="210">
        <f t="shared" si="1"/>
        <v>221.46666666666667</v>
      </c>
      <c r="D43" s="126">
        <f>IF(B43&gt;0,C43-B43,0)</f>
        <v>-5.6666666666666572</v>
      </c>
      <c r="E43" s="127">
        <f>IFERROR((C43-B43)/B43*100,0)</f>
        <v>-2.4948635162899873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 customHeight="1">
      <c r="A44" s="68" t="s">
        <v>14</v>
      </c>
      <c r="B44" s="209">
        <f t="shared" si="2"/>
        <v>3484.8</v>
      </c>
      <c r="C44" s="209">
        <f t="shared" si="1"/>
        <v>3374.3</v>
      </c>
      <c r="D44" s="124">
        <f>SUM(D42:D43)</f>
        <v>-110.49999999999969</v>
      </c>
      <c r="E44" s="125">
        <f>IFERROR((C44-B44)/B44*100,0)</f>
        <v>-3.1709136822773183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 customHeight="1">
      <c r="A45" s="70" t="s">
        <v>66</v>
      </c>
      <c r="B45" s="207"/>
      <c r="C45" s="207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 customHeight="1">
      <c r="A46" s="71" t="s">
        <v>64</v>
      </c>
      <c r="B46" s="210">
        <f>B32/12</f>
        <v>70.666666666666671</v>
      </c>
      <c r="C46" s="210">
        <f t="shared" ref="C46:C48" si="3">C32/12</f>
        <v>64.083333333333329</v>
      </c>
      <c r="D46" s="126">
        <f>IF(B46&gt;0,C46-B46,0)</f>
        <v>-6.5833333333333428</v>
      </c>
      <c r="E46" s="127">
        <f>IFERROR((C46-B46)/B46*100,0)</f>
        <v>-9.3160377358490702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 customHeight="1">
      <c r="A47" s="71" t="s">
        <v>65</v>
      </c>
      <c r="B47" s="210">
        <f t="shared" ref="B47:B48" si="4">B33/12</f>
        <v>30.333333333333332</v>
      </c>
      <c r="C47" s="210">
        <f t="shared" si="3"/>
        <v>28.541666666666668</v>
      </c>
      <c r="D47" s="126">
        <f>IF(B47&gt;0,C47-B47,0)</f>
        <v>-1.7916666666666643</v>
      </c>
      <c r="E47" s="127">
        <f>IFERROR((C47-B47)/B47*100,0)</f>
        <v>-5.9065934065933989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 customHeight="1">
      <c r="A48" s="68" t="s">
        <v>14</v>
      </c>
      <c r="B48" s="209">
        <f t="shared" si="4"/>
        <v>101</v>
      </c>
      <c r="C48" s="209">
        <f t="shared" si="3"/>
        <v>92.625</v>
      </c>
      <c r="D48" s="124">
        <f>SUM(D46:D47)</f>
        <v>-8.3750000000000071</v>
      </c>
      <c r="E48" s="125">
        <f>IFERROR((C48-B48)/B48*100,0)</f>
        <v>-8.2920792079207928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 ht="12.75" customHeight="1">
      <c r="A49" s="70" t="s">
        <v>14</v>
      </c>
      <c r="B49" s="207"/>
      <c r="C49" s="207"/>
      <c r="D49" s="74"/>
      <c r="E49" s="79"/>
    </row>
    <row r="50" spans="1:5" ht="12.75" customHeight="1">
      <c r="A50" s="71" t="s">
        <v>64</v>
      </c>
      <c r="B50" s="210">
        <f t="shared" ref="B50:C51" si="5">B42+B46</f>
        <v>3328.333333333333</v>
      </c>
      <c r="C50" s="210">
        <f t="shared" si="5"/>
        <v>3216.916666666667</v>
      </c>
      <c r="D50" s="126">
        <f>IF(B50&gt;0,C50-B50,0)</f>
        <v>-111.41666666666606</v>
      </c>
      <c r="E50" s="127">
        <f>IFERROR((C50-B50)/B50*100,0)</f>
        <v>-3.3475212819228659</v>
      </c>
    </row>
    <row r="51" spans="1:5" ht="12.75" customHeight="1">
      <c r="A51" s="71" t="s">
        <v>65</v>
      </c>
      <c r="B51" s="210">
        <f t="shared" si="5"/>
        <v>257.46666666666664</v>
      </c>
      <c r="C51" s="210">
        <f t="shared" si="5"/>
        <v>250.00833333333333</v>
      </c>
      <c r="D51" s="126">
        <f>IF(B51&gt;0,C51-B51,0)</f>
        <v>-7.4583333333333144</v>
      </c>
      <c r="E51" s="127">
        <f>IFERROR((C51-B51)/B51*100,0)</f>
        <v>-2.8968151216985949</v>
      </c>
    </row>
    <row r="52" spans="1:5" ht="12.75" customHeight="1">
      <c r="A52" s="68" t="s">
        <v>14</v>
      </c>
      <c r="B52" s="209">
        <f>B44+B48</f>
        <v>3585.8</v>
      </c>
      <c r="C52" s="209">
        <f>C44+C48</f>
        <v>3466.9250000000002</v>
      </c>
      <c r="D52" s="124">
        <f>SUM(D50:D51)</f>
        <v>-118.87499999999937</v>
      </c>
      <c r="E52" s="125">
        <f>IFERROR((C52-B52)/B52*100,0)</f>
        <v>-3.3151597969769644</v>
      </c>
    </row>
  </sheetData>
  <protectedRanges>
    <protectedRange password="C569" sqref="C3:C4 B14:C15 B18:C19 B28:C29 B32:C33" name="Range1" securityDescriptor="O:WDG:WDD:(A;;CC;;;S-1-5-21-3599962093-481152596-4069877888-3211)"/>
    <protectedRange password="C569" sqref="C2" name="Range1_1" securityDescriptor="O:WDG:WDD:(A;;CC;;;S-1-5-21-3599962093-481152596-4069877888-3211)"/>
  </protectedRanges>
  <conditionalFormatting sqref="D14:E52">
    <cfRule type="cellIs" dxfId="2" priority="1" operator="lessThan">
      <formula>0</formula>
    </cfRule>
  </conditionalFormatting>
  <hyperlinks>
    <hyperlink ref="C4" r:id="rId1" xr:uid="{00000000-0004-0000-0800-000000000000}"/>
  </hyperlinks>
  <pageMargins left="0.7" right="0.7" top="0.75" bottom="0.75" header="0.3" footer="0.3"/>
  <pageSetup scale="86" orientation="portrait" r:id="rId2"/>
  <headerFooter>
    <oddHeader>&amp;L&amp;"-,Bold"&amp;14Connecticut State Colleges &amp; Universities (ConnSCU) PRELIMINARY Fall Enrollment Reporting Template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8C7B3CABB664FA5328F0E353BD534" ma:contentTypeVersion="16" ma:contentTypeDescription="Create a new document." ma:contentTypeScope="" ma:versionID="6e9002b0d85383955d52becd30b0d688">
  <xsd:schema xmlns:xsd="http://www.w3.org/2001/XMLSchema" xmlns:xs="http://www.w3.org/2001/XMLSchema" xmlns:p="http://schemas.microsoft.com/office/2006/metadata/properties" xmlns:ns1="http://schemas.microsoft.com/sharepoint/v3" xmlns:ns2="148a5e49-fc42-40bb-80d5-f03000fed59d" xmlns:ns3="fa80f598-d2e1-455f-a48f-7fda25850771" targetNamespace="http://schemas.microsoft.com/office/2006/metadata/properties" ma:root="true" ma:fieldsID="88b7f3183d9aba6656178adc6a594fb7" ns1:_="" ns2:_="" ns3:_="">
    <xsd:import namespace="http://schemas.microsoft.com/sharepoint/v3"/>
    <xsd:import namespace="148a5e49-fc42-40bb-80d5-f03000fed59d"/>
    <xsd:import namespace="fa80f598-d2e1-455f-a48f-7fda258507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a5e49-fc42-40bb-80d5-f03000fed5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68dfe8-5243-434f-8fc7-cebdfd06dabc}" ma:internalName="TaxCatchAll" ma:showField="CatchAllData" ma:web="148a5e49-fc42-40bb-80d5-f03000fed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f598-d2e1-455f-a48f-7fda25850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8d229a5-b01e-474a-aefe-94e0a66f8f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48a5e49-fc42-40bb-80d5-f03000fed59d" xsi:nil="true"/>
    <lcf76f155ced4ddcb4097134ff3c332f xmlns="fa80f598-d2e1-455f-a48f-7fda258507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CDA7EE-DA52-4FE6-97BC-7693E02EC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8a5e49-fc42-40bb-80d5-f03000fed59d"/>
    <ds:schemaRef ds:uri="fa80f598-d2e1-455f-a48f-7fda25850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2211-C0D4-49A3-B6CE-23FC86318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E236E-0D0B-4562-9EBD-7D8213694C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48a5e49-fc42-40bb-80d5-f03000fed59d"/>
    <ds:schemaRef ds:uri="fa80f598-d2e1-455f-a48f-7fda258507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System-Same-Time</vt:lpstr>
      <vt:lpstr>CSU UG-GR-Same-Time</vt:lpstr>
      <vt:lpstr>System-Census</vt:lpstr>
      <vt:lpstr>CSU UG-GR-Census</vt:lpstr>
      <vt:lpstr>DATE</vt:lpstr>
      <vt:lpstr>CCC</vt:lpstr>
      <vt:lpstr>COSC</vt:lpstr>
      <vt:lpstr>Central</vt:lpstr>
      <vt:lpstr>Eastern</vt:lpstr>
      <vt:lpstr>Southern</vt:lpstr>
      <vt:lpstr>Western</vt:lpstr>
      <vt:lpstr>'CSU UG-GR-Census'!Print_Area</vt:lpstr>
      <vt:lpstr>'CSU UG-GR-Same-Time'!Print_Area</vt:lpstr>
      <vt:lpstr>'System-Census'!Print_Area</vt:lpstr>
      <vt:lpstr>'System-Same-Time'!Print_Area</vt:lpstr>
    </vt:vector>
  </TitlesOfParts>
  <Manager/>
  <Company>BOTCTCC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Klimczak, Benjamin</dc:creator>
  <cp:keywords/>
  <dc:description/>
  <cp:lastModifiedBy>Rivera, Oscar</cp:lastModifiedBy>
  <cp:revision/>
  <dcterms:created xsi:type="dcterms:W3CDTF">2013-07-12T12:10:41Z</dcterms:created>
  <dcterms:modified xsi:type="dcterms:W3CDTF">2023-11-18T16:27:21Z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0x010100AE08C7B3CABB664FA5328F0E353BD534</vt:lpwstr>
  </property>
  <property fmtid="{D5CDD505-2E9C-101B-9397-08002B2CF9AE}" pid="3" name="Order">
    <vt:r8>18602200</vt:r8>
  </property>
  <property fmtid="{D5CDD505-2E9C-101B-9397-08002B2CF9AE}" pid="4" name="MediaServiceImageTags">
    <vt:lpwstr/>
  </property>
</Properties>
</file>